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Users/user/Desktop/"/>
    </mc:Choice>
  </mc:AlternateContent>
  <xr:revisionPtr revIDLastSave="0" documentId="8_{3BB5EF77-5501-F142-A5BD-BC172811B1F3}" xr6:coauthVersionLast="47" xr6:coauthVersionMax="47" xr10:uidLastSave="{00000000-0000-0000-0000-000000000000}"/>
  <bookViews>
    <workbookView xWindow="0" yWindow="460" windowWidth="20480" windowHeight="13920" xr2:uid="{00000000-000D-0000-FFFF-FFFF00000000}"/>
  </bookViews>
  <sheets>
    <sheet name="PTBA 2022" sheetId="3" r:id="rId1"/>
    <sheet name="Récap PTBA 2022" sheetId="6" r:id="rId2"/>
    <sheet name="Ressources PTBA 2022" sheetId="5" r:id="rId3"/>
    <sheet name="Répart budget AGRISAN (2)" sheetId="7" r:id="rId4"/>
  </sheet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X9" i="3" l="1"/>
  <c r="X92" i="3"/>
  <c r="D47" i="6" s="1"/>
  <c r="E47" i="6" s="1"/>
  <c r="X79" i="3"/>
  <c r="D45" i="6" s="1"/>
  <c r="X84" i="3"/>
  <c r="D46" i="6"/>
  <c r="E46" i="6" s="1"/>
  <c r="X96" i="3"/>
  <c r="D48" i="6" s="1"/>
  <c r="E48" i="6" s="1"/>
  <c r="D39" i="6"/>
  <c r="E39" i="6" s="1"/>
  <c r="E38" i="6" s="1"/>
  <c r="E41" i="6" s="1"/>
  <c r="G10" i="7" s="1"/>
  <c r="D40" i="6"/>
  <c r="E40" i="6" s="1"/>
  <c r="X58" i="3"/>
  <c r="D29" i="6" s="1"/>
  <c r="X61" i="3"/>
  <c r="D30" i="6" s="1"/>
  <c r="E30" i="6" s="1"/>
  <c r="X65" i="3"/>
  <c r="D31" i="6"/>
  <c r="E31" i="6" s="1"/>
  <c r="X70" i="3"/>
  <c r="D32" i="6"/>
  <c r="E32" i="6"/>
  <c r="D12" i="6"/>
  <c r="E12" i="6"/>
  <c r="X14" i="3"/>
  <c r="D13" i="6" s="1"/>
  <c r="X18" i="3"/>
  <c r="D14" i="6" s="1"/>
  <c r="E14" i="6" s="1"/>
  <c r="X20" i="3"/>
  <c r="D15" i="6"/>
  <c r="E15" i="6" s="1"/>
  <c r="X26" i="3"/>
  <c r="D16" i="6"/>
  <c r="E16" i="6"/>
  <c r="X31" i="3"/>
  <c r="D17" i="6" s="1"/>
  <c r="E17" i="6" s="1"/>
  <c r="X34" i="3"/>
  <c r="D18" i="6" s="1"/>
  <c r="E18" i="6" s="1"/>
  <c r="X39" i="3"/>
  <c r="D19" i="6"/>
  <c r="E19" i="6" s="1"/>
  <c r="X42" i="3"/>
  <c r="D20" i="6"/>
  <c r="E20" i="6"/>
  <c r="X44" i="3"/>
  <c r="D21" i="6" s="1"/>
  <c r="E21" i="6" s="1"/>
  <c r="X49" i="3"/>
  <c r="D22" i="6" s="1"/>
  <c r="E22" i="6" s="1"/>
  <c r="X52" i="3"/>
  <c r="X56" i="3" s="1"/>
  <c r="X102" i="3" s="1"/>
  <c r="D23" i="6"/>
  <c r="E23" i="6" s="1"/>
  <c r="X54" i="3"/>
  <c r="D24" i="6"/>
  <c r="E24" i="6"/>
  <c r="B8" i="7"/>
  <c r="F8" i="7" s="1"/>
  <c r="B9" i="7"/>
  <c r="F9" i="7" s="1"/>
  <c r="B10" i="7"/>
  <c r="F10" i="7"/>
  <c r="B11" i="7"/>
  <c r="F11" i="7" s="1"/>
  <c r="E12" i="7"/>
  <c r="C12" i="7"/>
  <c r="AA54" i="3"/>
  <c r="Z54" i="3"/>
  <c r="X72" i="3"/>
  <c r="X101" i="3"/>
  <c r="X74" i="3"/>
  <c r="X77" i="3"/>
  <c r="B23" i="5"/>
  <c r="C23" i="5" s="1"/>
  <c r="C42" i="5" s="1"/>
  <c r="C24" i="5"/>
  <c r="B25" i="5"/>
  <c r="C25" i="5"/>
  <c r="C26" i="5"/>
  <c r="B27" i="5"/>
  <c r="C27" i="5"/>
  <c r="B28" i="5"/>
  <c r="C28" i="5" s="1"/>
  <c r="B29" i="5"/>
  <c r="C29" i="5"/>
  <c r="B30" i="5"/>
  <c r="C30" i="5" s="1"/>
  <c r="B31" i="5"/>
  <c r="C31" i="5"/>
  <c r="B32" i="5"/>
  <c r="C32" i="5" s="1"/>
  <c r="B33" i="5"/>
  <c r="C33" i="5"/>
  <c r="B34" i="5"/>
  <c r="C34" i="5" s="1"/>
  <c r="B35" i="5"/>
  <c r="C35" i="5"/>
  <c r="B36" i="5"/>
  <c r="C36" i="5" s="1"/>
  <c r="C37" i="5"/>
  <c r="B39" i="5"/>
  <c r="C39" i="5"/>
  <c r="C12" i="5"/>
  <c r="B13" i="5"/>
  <c r="C13" i="5"/>
  <c r="B14" i="5"/>
  <c r="C14" i="5" s="1"/>
  <c r="B15" i="5"/>
  <c r="C15" i="5"/>
  <c r="C11" i="5"/>
  <c r="D38" i="6"/>
  <c r="D41" i="6" s="1"/>
  <c r="AA70" i="3"/>
  <c r="AA52" i="3"/>
  <c r="Z52" i="3"/>
  <c r="Z56" i="3" s="1"/>
  <c r="AA65" i="3"/>
  <c r="AA61" i="3"/>
  <c r="AA58" i="3"/>
  <c r="Z65" i="3"/>
  <c r="Z61" i="3"/>
  <c r="Z58" i="3"/>
  <c r="AA49" i="3"/>
  <c r="AA44" i="3"/>
  <c r="AA42" i="3"/>
  <c r="AA56" i="3" s="1"/>
  <c r="AA39" i="3"/>
  <c r="AA34" i="3"/>
  <c r="AA31" i="3"/>
  <c r="AA26" i="3"/>
  <c r="AA20" i="3"/>
  <c r="AA18" i="3"/>
  <c r="AA14" i="3"/>
  <c r="AA9" i="3"/>
  <c r="Z49" i="3"/>
  <c r="Z44" i="3"/>
  <c r="Z42" i="3"/>
  <c r="Z39" i="3"/>
  <c r="Z34" i="3"/>
  <c r="Z31" i="3"/>
  <c r="Z26" i="3"/>
  <c r="Z20" i="3"/>
  <c r="Z18" i="3"/>
  <c r="Z14" i="3"/>
  <c r="Z9" i="3"/>
  <c r="AA97" i="3"/>
  <c r="AA96" i="3" s="1"/>
  <c r="AA101" i="3" s="1"/>
  <c r="AA102" i="3" s="1"/>
  <c r="AA105" i="3" s="1"/>
  <c r="AA92" i="3"/>
  <c r="AA84" i="3"/>
  <c r="AA79" i="3"/>
  <c r="AA74" i="3"/>
  <c r="AA77" i="3"/>
  <c r="Y102" i="3"/>
  <c r="Z96" i="3"/>
  <c r="Z92" i="3"/>
  <c r="Z101" i="3" s="1"/>
  <c r="Z84" i="3"/>
  <c r="Z79" i="3"/>
  <c r="Z74" i="3"/>
  <c r="Z77" i="3"/>
  <c r="AA72" i="3"/>
  <c r="E45" i="6" l="1"/>
  <c r="E49" i="6" s="1"/>
  <c r="D49" i="6"/>
  <c r="F12" i="7"/>
  <c r="H10" i="7"/>
  <c r="X105" i="3"/>
  <c r="B16" i="5" s="1"/>
  <c r="Y104" i="3"/>
  <c r="E13" i="6"/>
  <c r="D25" i="6"/>
  <c r="E25" i="6"/>
  <c r="G8" i="7" s="1"/>
  <c r="E29" i="6"/>
  <c r="E34" i="6" s="1"/>
  <c r="G9" i="7" s="1"/>
  <c r="H9" i="7" s="1"/>
  <c r="D34" i="6"/>
  <c r="B42" i="5"/>
  <c r="B12" i="7"/>
  <c r="D52" i="6" l="1"/>
  <c r="C16" i="5"/>
  <c r="B17" i="5"/>
  <c r="G11" i="7"/>
  <c r="H11" i="7" s="1"/>
  <c r="E52" i="6"/>
  <c r="H8" i="7"/>
  <c r="H12" i="7" l="1"/>
  <c r="C17" i="5"/>
  <c r="F31" i="5"/>
  <c r="G12" i="7"/>
  <c r="Z70" i="3"/>
  <c r="Z72" i="3"/>
  <c r="Z10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Schenineda</author>
  </authors>
  <commentList>
    <comment ref="W6" authorId="0" shapeId="0" xr:uid="{00000000-0006-0000-0000-000001000000}">
      <text>
        <r>
          <rPr>
            <b/>
            <sz val="9"/>
            <color indexed="81"/>
            <rFont val="Tahoma"/>
            <family val="2"/>
          </rPr>
          <t>Schenineda:</t>
        </r>
        <r>
          <rPr>
            <sz val="9"/>
            <color indexed="81"/>
            <rFont val="Tahoma"/>
            <family val="2"/>
          </rPr>
          <t xml:space="preserve">
If the addition of an activity or component requires further clarification, state it. Expecially since COVID may alter center activities and focus</t>
        </r>
      </text>
    </comment>
  </commentList>
</comments>
</file>

<file path=xl/sharedStrings.xml><?xml version="1.0" encoding="utf-8"?>
<sst xmlns="http://schemas.openxmlformats.org/spreadsheetml/2006/main" count="774" uniqueCount="447">
  <si>
    <t>Nom du centre: CEA-AGRISAN (Agriculture pour la Sécurité Alimentaire et Nutritionnelle)</t>
  </si>
  <si>
    <t>Institution: Université Cheikh anta Diop</t>
  </si>
  <si>
    <t>Dans les délais prévus</t>
  </si>
  <si>
    <t>Pays: SENEGAL</t>
  </si>
  <si>
    <t>Leader du centre: Prof Samba Ndao SYLLA</t>
  </si>
  <si>
    <t>En retard sur le programme</t>
  </si>
  <si>
    <t>Activités du plan de travail</t>
  </si>
  <si>
    <t>Description</t>
  </si>
  <si>
    <t xml:space="preserve">Contribution des partenaires (le cas échéant)
</t>
  </si>
  <si>
    <t>2021 Y2Q1</t>
  </si>
  <si>
    <t>2021 Y2Q2</t>
  </si>
  <si>
    <t>2021 Y2Q3</t>
  </si>
  <si>
    <t>2021 Y2Q4</t>
  </si>
  <si>
    <t xml:space="preserve">Etapes / Résultats
</t>
  </si>
  <si>
    <t xml:space="preserve">Si NOUVEAU, fournir une justification
</t>
  </si>
  <si>
    <t>Budget estimé ($)</t>
  </si>
  <si>
    <t>Estimation des recettes ($)</t>
  </si>
  <si>
    <t>Contribution du partenaire ($)</t>
  </si>
  <si>
    <t>Responsible</t>
  </si>
  <si>
    <t>Jan</t>
  </si>
  <si>
    <t>Feb</t>
  </si>
  <si>
    <t>Mar</t>
  </si>
  <si>
    <t>Avr</t>
  </si>
  <si>
    <t>Mai</t>
  </si>
  <si>
    <t>Jui</t>
  </si>
  <si>
    <t>Jul</t>
  </si>
  <si>
    <t>Aout</t>
  </si>
  <si>
    <t>Sep</t>
  </si>
  <si>
    <t>Oct</t>
  </si>
  <si>
    <t>Nov</t>
  </si>
  <si>
    <t>Dec</t>
  </si>
  <si>
    <t>FORMATION\DLI 1 - DLI 3 - DLI5.2 - DLI5.3 - DLI7.3</t>
  </si>
  <si>
    <t>Sous-action 1a: Renforcement des capacités physiques</t>
  </si>
  <si>
    <t>Activité 1: Mise à niveau des salles de cours et TP (table bancs, électricité, télécommunication, matériel de projection etc.,) pour les Masters et PhD</t>
  </si>
  <si>
    <t>X</t>
  </si>
  <si>
    <t>Le centre est équipé et  fonctionnel</t>
  </si>
  <si>
    <t>Ce réseau électrique et lune bonne partie du mobilier datent de plus de 30 ans est l'objet de beaucoup de coupure</t>
  </si>
  <si>
    <t>Au delà de l"emploi, l'autoemployabilité est de mise, à travers la création de PME et PMI, en particulier dans le domaine de l'agriculture et la transformation des produits agricole source de plus value</t>
  </si>
  <si>
    <t>La maîtrise de la langue anglaise indispensable en tant qu'outil de communication mais également pour les activités de recherche scientifiques.</t>
  </si>
  <si>
    <t>Un lobaratoire de langue est acquis et installé</t>
  </si>
  <si>
    <t>besoin d'internationalisation</t>
  </si>
  <si>
    <t>Sous-Action 1b: Renforcement des capacités des enseignants et du personnel administratif et technique</t>
  </si>
  <si>
    <t>Prof Pape DIEDHIOU</t>
  </si>
  <si>
    <t>Activité 1: Renforcement des capacités des enseignants  en maitrise des nouvelles méthodes pédagogiques (ateliers,</t>
  </si>
  <si>
    <t>La formation professionnalisante requiert de nouvelles approches qui mettentnt l"étudiant au coeur du dispositif. Il s'agira de s'imprégner à l'approche par compétence, le concept du 'learning by doing" qui invite les enseignants professionnelle, les méthodesinnovantes d'enseignement 'amphi dynamique, classe inversée....) i</t>
  </si>
  <si>
    <t>Les partenaires participeront à la formation et constituen 15% des effectifs de formés</t>
  </si>
  <si>
    <t>Deux ateliers sont organisés et des enseignats sont formées à de nouvelles méthodes pédagogiques (APC…) Les enseignants ont bonne connaissance de ces pratiques</t>
  </si>
  <si>
    <t>harmonisation, efficacité, efficience, ouverture</t>
  </si>
  <si>
    <t>Activité 2: Renforcement des capacités du personnel administratif et technique</t>
  </si>
  <si>
    <t>Besoin d'amélioration continue du personnel en fonction des besoins actuels et des métiers futurs.</t>
  </si>
  <si>
    <t>Des ateliers sont organisés et des membres du PATS bénéficient de voyage d'étude pour le renforcement de capacité</t>
  </si>
  <si>
    <t>Besoin de mise à niveau</t>
  </si>
  <si>
    <t>Sous-Action 1c: Acquisition de ressources documentaires</t>
  </si>
  <si>
    <t>Activité 1: Acquisition des matériels pédagogiques, y compris ressources documentaires et revues électroniques ;</t>
  </si>
  <si>
    <t>Ce matériel est indispdessable en tant qu'outil pour l'apprentissassage mais égalemdest pour les activités recherche scientifiques.</t>
  </si>
  <si>
    <t>Des ouvrages sont acquis et des abonnements sont faits pour les revues électroniques</t>
  </si>
  <si>
    <t xml:space="preserve">Sous-Action 1d: Dispense des enseignements en master dans les universités  </t>
  </si>
  <si>
    <t xml:space="preserve">Activité 1: Recrutement des étudiants   </t>
  </si>
  <si>
    <t>Le nombre d'étudiants inscrits en master est amélioré</t>
  </si>
  <si>
    <t xml:space="preserve">Activité 2: Elaboration des curricula, production de modules de formation  </t>
  </si>
  <si>
    <t>Il s'agit de répondre au besoin d'amélioration continue en fonction de la demande actuelle et des métiers futurs et ainsi renforcer l'adéquation entre la formation et l'emploi.</t>
  </si>
  <si>
    <t xml:space="preserve">Les partenaires seront conviés aux ateliers d'élaboration et de révision des curricula. Ils forment au moins 15% des participants </t>
  </si>
  <si>
    <t>De nouveux modules de formations sont produits et intégrés dans les curricula</t>
  </si>
  <si>
    <t>Diversification en fonction de l'évolution des besoins</t>
  </si>
  <si>
    <t xml:space="preserve">Activité 3: Prise en charge des frais de participation aux jury de soutenances </t>
  </si>
  <si>
    <t>Il s'agit de frais de participation couvrant simplement les déplacements des membres du jurys. Quand il s'agit de membres externes, ces frais sont majorés du coût des nuités passées sur les lieux de la soutenance</t>
  </si>
  <si>
    <t>Les participants aux jurys deMaster  sont pris en charge</t>
  </si>
  <si>
    <t>Le réseau des alumnis  et partenaires a besoin d'être impliquée dans nos activités</t>
  </si>
  <si>
    <t xml:space="preserve">Activité 4: Prise en charge des heures complémentaires  des enseignants nationaux (360 heures-75 heures) </t>
  </si>
  <si>
    <t>Cette dépense prise en charge dans le budget des universités mermet de renforcer les équipes de recherche et les formation.</t>
  </si>
  <si>
    <t>Les heures complémentaires des enseignants dans les master sont prise en charge par l'institution</t>
  </si>
  <si>
    <t>motiver la ressource humaine hautement qualifiée, en particulier ceux de la sous région et la diaspora</t>
  </si>
  <si>
    <t xml:space="preserve">Activité 5:Prise en charge des enseignants régionaux et internationaux(20 prof, 12 masters, 75 heures par cours dont 12 prof en annéé 1) </t>
  </si>
  <si>
    <t>Afin de donner une dimension régionale aux formations, il est nécessaire de faire intervenir des compétences externes au consortium. Il s'agit de payer les perdiem et frais de prestation des ces dernières.</t>
  </si>
  <si>
    <t xml:space="preserve">Les frais de déplacement et de perdiem des enseignants régionaux et internationaux sont pris en charge en raison de 5 missions d'enseignement </t>
  </si>
  <si>
    <t>motiver la ressouce humaine hautement qualifiée, en particulier ceux de la sous région et la diaspora</t>
  </si>
  <si>
    <t>Sous-Action 1e: Dispense des enseignements en PHD dans les universités</t>
  </si>
  <si>
    <t xml:space="preserve">Activité 1: Elaboration des curricula, production de modules de formation  </t>
  </si>
  <si>
    <t>Besoin d'amélioration continue en fonction de la demande actuelle et des métiers futurs et ainsi renforcer l'adéquation entre la formation et l'emploi.</t>
  </si>
  <si>
    <t xml:space="preserve">Activité 2: Recrutement des étudiants   </t>
  </si>
  <si>
    <t>Il s'agit de former des étudiants en Master et en doctorat du Sénégal et de la sous-région, qui à travers une formation et une recherche innovantes dans tous les segments des chaînes de valeurs agricoles, ces étudiants pourront contibuer à répondre aux enjeux d'une agriculture performante pour la sécurité alimentaire et nutritionnelle tout en soutenant le développement durable.</t>
  </si>
  <si>
    <t>Le nombre d'étudiants inscrits en master et en PhD est amélioré</t>
  </si>
  <si>
    <t xml:space="preserve">Activité 3: Prise en charge d'une partie des heures complémentaires  des enseignants nationaux </t>
  </si>
  <si>
    <t>Les heures complétaires permettent de recourir au service des enseignants nationnaux qui pour la plupart dépassent leur volumes horaires statutaires. Ces heures complémentaires sont payées sur le budget des universités</t>
  </si>
  <si>
    <t xml:space="preserve">Activité 4: Prise en charge des enseignants régionaux et internationaux (PhD) </t>
  </si>
  <si>
    <t>Il s'agit de payer les coûts de prestation des enseignants en mission</t>
  </si>
  <si>
    <t>Il est prévu environ 25 personnes/jours de mission. Ces missions son entièrement  dédiées à des enseignants régionaux</t>
  </si>
  <si>
    <t>Régionalisation et nécessité d'ouverture à l'international</t>
  </si>
  <si>
    <t>Sous-Action 1f: Dispense des enseignements de la formation continue et de la formation à la carte</t>
  </si>
  <si>
    <t xml:space="preserve">Activité 1: Elaboration de curricula complémentaires et déroulement de formations pour l'appui technique aux acteurs des filières </t>
  </si>
  <si>
    <t xml:space="preserve">Apporter des appuis techniques aux acteurs des filières agricole et agroalimentaire et aux systèmes nationaux de recherche agricole et agroalimentaire. Il s'agit des frais de recrutements des experts ainsi que les frais d'organisation des ateliers
</t>
  </si>
  <si>
    <t>Notre CEA compte organiser des séminaires de formation de courtes durée (40heures x 4) auxquels sont conviés des partenaires du monde socio professionnel. Ces derniers seront conviés à hauteur de 15% des effectifs des participants</t>
  </si>
  <si>
    <t xml:space="preserve"> Des programmes de formation initiés par des acteurs de développement (entreprises, ONG, organismes multinationaux). Ces programmes de cours de courte durée sont élaborés et déroulé sur des filères techniques</t>
  </si>
  <si>
    <t>Prise en charge des besoins du monde socio-professionel</t>
  </si>
  <si>
    <t xml:space="preserve"> Activité 2: </t>
  </si>
  <si>
    <t>Sous-Action 1g: Allocation de kits pédagogiques et de bourses d'étude et de recherche</t>
  </si>
  <si>
    <t xml:space="preserve">Activité 1: Kits pédagogiques Etudiants master </t>
  </si>
  <si>
    <t>Il s'agit d'un soutien financier accordé aux étudiants pour participer à la prise en charge de leur scolarité et amoindrir les risques d'abandon.</t>
  </si>
  <si>
    <t>15 % de ces kits seront réservés à des étudiants régionnaux</t>
  </si>
  <si>
    <t>Le Centre est attractif pour les étudiant(e)s nationaux qui sont fidélisés à leurs études</t>
  </si>
  <si>
    <t xml:space="preserve">Attirer les étudiants étrangers et éviter au plus les abandon </t>
  </si>
  <si>
    <t xml:space="preserve">Activité 2:Kits pédagogiques Etudiants PhD </t>
  </si>
  <si>
    <t>Le Centre est attractif pour les étudiant (e)s  nationaux qui sont fidélisés à leurs études</t>
  </si>
  <si>
    <t xml:space="preserve">Activité 3: Etudiants régionaux (Masters) </t>
  </si>
  <si>
    <t>Il s'agit de bourses accordées aux étudiants en Master  pour mieux les attirer vers nos formations et ainsi données à celle ci un cachet régionnal.</t>
  </si>
  <si>
    <t>Le Centre est attractif pour les étudiant(e)s régionaux   qui sont fidélisé (e) s à leurs études</t>
  </si>
  <si>
    <t>Activité 4: Etudiants nationaux et régionaux (PhD)</t>
  </si>
  <si>
    <t>Il s'agit de bourses accordées aux étudiants en PhD pour mieux les attirer vers nos formations et ainsi données à celle ci un cachet régionnal.</t>
  </si>
  <si>
    <t>Le Centre est attractif pour les étudiant (e) s régionaux  nationaux qui sont fidélisé (e) s à leurs études</t>
  </si>
  <si>
    <t>Sous-Action 1h: Bureau d'information, d'assistance et de placement des étudiants</t>
  </si>
  <si>
    <t xml:space="preserve">Activité 1: Création d'un bureau de placement et de suivi des étudiants </t>
  </si>
  <si>
    <t>Un bureau est créée pour faciliter le suivi statisque des étudiants et les placement en stage</t>
  </si>
  <si>
    <t>Besoin de soutenir les étudiants en particulier les primo-entrants</t>
  </si>
  <si>
    <t>Sous-Action 1i: Politique de genre</t>
  </si>
  <si>
    <t xml:space="preserve">Activité 1: Mise en œuvre d'une politique de genre (systéme de mentorat) </t>
  </si>
  <si>
    <t xml:space="preserve">La totalité de cette rubrique sera réservée aux étudiantes régionales. Chaque étudiante régionale sera jumelée à une adulte enseignante pour évitée toute velleité de décrochage </t>
  </si>
  <si>
    <t>x</t>
  </si>
  <si>
    <t xml:space="preserve">un système de mentorat est mis en place pour soutenir les étudiantes régionnales </t>
  </si>
  <si>
    <t>Sous-Action 1j: Accréditation et certification du centre</t>
  </si>
  <si>
    <t>Six formations élues pour le moment, dans le cadre de notre CEA. Certaines de ces formations vont se préparer à l'autoévaluation pour le processus d'évaluation externe</t>
  </si>
  <si>
    <t>Au moins 3 master seront soumis à l'autoévaluation au niveau national</t>
  </si>
  <si>
    <t>Sous-Action 1k: Voyages/Missions</t>
  </si>
  <si>
    <t xml:space="preserve">Activité 1: Voyage liés à la formation </t>
  </si>
  <si>
    <t>Il s'agit de couvrir les voyages des enseignants nationnaux et des ensignants régionnaux dans le cadre des échanges</t>
  </si>
  <si>
    <t>Les voyages  des PER et PATS sont pris en charge</t>
  </si>
  <si>
    <t xml:space="preserve">Activité 2: Voyages des étudiants </t>
  </si>
  <si>
    <t>Il s'agit de couvrir les voyages des étudiants nationnaux et régionnaux occasionnés par la mobilité estudiantine, notamment à travers des offres conjointes de formations interuniversitaires et les codiplomations.</t>
  </si>
  <si>
    <t>Les voyages  des étudiants sont pris en charge</t>
  </si>
  <si>
    <t>Total Formation</t>
  </si>
  <si>
    <t>Action 2: RECHERCHE \DLI1 - DLI4.2 - DLI5.2</t>
  </si>
  <si>
    <t>Sous-Action 2a: Renforcement des capacités de recherche</t>
  </si>
  <si>
    <t>Prof Diegane DIOUF</t>
  </si>
  <si>
    <t>Activité 1: Renforcement des capacités en recherche et mobilisation de ressources pour les enseignants et étudiants</t>
  </si>
  <si>
    <t xml:space="preserve">Il a été noté un déficit de personnel technique et scientifique qualifié dans certains domaines spécifiques. A l 'effet d'améliorer la capacité en recherche, il est nécessaire d'augmenter la masse critique de chercheurs qualifiés sur les questions d’agriculture, de sécurité alimentaire et nutritionnelle.
Aussi, pour accéder à des revues internationales les mieux cotés, il est prévu un appui à la publication de recherche.
</t>
  </si>
  <si>
    <t>Le personnel enseignant et de recherche est formé à l’élaboration de projets de recherche compétitifs et à la gestion de projets</t>
  </si>
  <si>
    <t>Activité 2: Mise en place d'un dispositif d'évaluation expérimentale halles technologiques</t>
  </si>
  <si>
    <t>Il s'agit par cette activité d'améliorer le savoir-faire des apprenants par la mise en place de hall technologiques et des stations expérimentales.</t>
  </si>
  <si>
    <t>Sous-Action 2b: Gestion des projets de recherche</t>
  </si>
  <si>
    <t xml:space="preserve">Activité 1: Sélection des projets de recherche </t>
  </si>
  <si>
    <t xml:space="preserve">Le CEA va lancer tous les 3 mois des appels à projets compétitifs pour adresser des thèmes des recherche transdisciplinaires en rapport avec la sécurité alimentaire et nutritionnelle. Les projets de recherche seront évalués par des jury autonomes qui mettront l'accent sur le caractère pluriinstitutionnel des équipes de recherche </t>
  </si>
  <si>
    <t>Un comité de sélection sera créé et un dispositif de sélection de projets sera élaboré, des appels à projet seront publiés</t>
  </si>
  <si>
    <t xml:space="preserve">Activité 2: Subventions aux équipes de recherche </t>
  </si>
  <si>
    <t>Les projets de recherche sélectionnés recevront une subvention sous forme de contrat avec le CEA AGRISAN dans un délai maximal de 3 mois après le lancement de l'appel à projet.</t>
  </si>
  <si>
    <t>Des subventions de recherche seront allouées à des équipes</t>
  </si>
  <si>
    <t xml:space="preserve">Activité 3: Echanges d’enseignants avec d’autres organismes de recherche (Bourses de mobilité pour les chercheurs) </t>
  </si>
  <si>
    <t>Il s'agit de renforcer les compétences des ressources humaines des institutions partenaires de la sous-région et internationaux.</t>
  </si>
  <si>
    <t xml:space="preserve">Au moins 5 enseignants bénéficieront de missions d'enseignement et de recherche </t>
  </si>
  <si>
    <t>Sous-Action 2c: Dissémination des résultats de recherche</t>
  </si>
  <si>
    <t xml:space="preserve">Activité 1: Appui à la  préparation de publications, fiches techniques, documents et ressources numériques de vulgarisation, participation à des rencontres scientifiques </t>
  </si>
  <si>
    <t>Il s'agit de renforcer les compétences des ressources humaines des institutions partenaires dans la rédaction scientifique et à l'élaboration de documents de vulgarisation.</t>
  </si>
  <si>
    <t>Des frais seront payés pour prendre en charge les frais d'édition dans des revues cotées ou pour préparer des documents scientifiques</t>
  </si>
  <si>
    <t>pour publier dans des revues internationales requérant des frais de publication assez élevés</t>
  </si>
  <si>
    <t xml:space="preserve">4464
</t>
  </si>
  <si>
    <t xml:space="preserve">Activité 2: Publication de documents de recherche, de notes de politique  </t>
  </si>
  <si>
    <t>Il s'agit d'appuyer la valorisation scientifique et sociale des travaux de recherche à travers des ateliers de formation.</t>
  </si>
  <si>
    <t xml:space="preserve">Activité 3: Organiser de journées portes ouvertes et de rencontres </t>
  </si>
  <si>
    <t>Cette activité participe à la vulgarisation des résultats de recherche et une meilleure visibilité des activités du CEA.</t>
  </si>
  <si>
    <t xml:space="preserve">Activité 4: Valorisation des résultats de recherche par la diffusion des techniques et des technologies développées et la production d'actifs de propriété intellectuelle </t>
  </si>
  <si>
    <t>Cette activité contribuera à la génération de revenus par la valorisation des droits de propriété intellectuelle. Au préalable, les parties prenantes seront sensibilisés sur les questions de droit de propriété intellectuelle.</t>
  </si>
  <si>
    <t>Total Recherche</t>
  </si>
  <si>
    <t>Action 3: PARTENARIAT \DLI1 - DLI7.4</t>
  </si>
  <si>
    <t>Sous-Action 3a: Partenariat</t>
  </si>
  <si>
    <t>Prof Saliou NDIAYE²</t>
  </si>
  <si>
    <t>Activité 1: Développement de partenariats avec les industriels et les partenaires sectoriels</t>
  </si>
  <si>
    <t>Le partenariat avec le monde socio économique est un vole important du dispositif de Centres d'Excellence. Des rencontres et échanges sont prévues pour assoire ce partenariat</t>
  </si>
  <si>
    <t>Activité 2: Développement de partenariats académiques nationaux et régionaux en matiére de formation, de recherche et d'expertise en agriculture et en sécurité</t>
  </si>
  <si>
    <t>Le CEA AGRISAN est conçu en consortium avec 3 autres universités du Sénégal et avec un privé. Des rencontres régulières sont prévues avec ces structures académiques</t>
  </si>
  <si>
    <t>Total Partenariat</t>
  </si>
  <si>
    <t>Action 4: GOUVERNANCE\ DLI1 -DLI4.3 - DLI5.1 - DLI6</t>
  </si>
  <si>
    <t>Sous-Action 4a: Frais de Personnel</t>
  </si>
  <si>
    <t>Prof Samba SYLLA</t>
  </si>
  <si>
    <t>Activité 1:  Staff administratif / support</t>
  </si>
  <si>
    <t>Le PATS dédié au projet est régulièrement payé</t>
  </si>
  <si>
    <t xml:space="preserve">Activité 2: Staff Technique </t>
  </si>
  <si>
    <t>Activité 3: Per diems for missions / travel pour la gouvernance</t>
  </si>
  <si>
    <t>La gouvernance est applé à participeer aux ateliers et autres recontres. Ces perdiems vont couvrir les frais de séjours lors des missions au niveau national ou au niveau internationnal</t>
  </si>
  <si>
    <t>Les perdiems des missions sont régulièrement évalués payés</t>
  </si>
  <si>
    <t>Activité 4: Renforcement de capacité</t>
  </si>
  <si>
    <t xml:space="preserve">Des missions et des ateliers sont organisées et les capacités des personnels du centre sont renforcées </t>
  </si>
  <si>
    <t>Sous-Action 4b: Fonctionnement</t>
  </si>
  <si>
    <t>Activité 1: Conférence pour le lancement des activités du centre</t>
  </si>
  <si>
    <t>Lors de la cérémonie de lancement, nos partenaires académiques, les partenaires industriels, au niveau national et au niveau régional seront convi Ces frais perés.</t>
  </si>
  <si>
    <t>Les ativités du centre sont officiellement lancées, en préce (physique et virtuelle) des partie prenantes du projet</t>
  </si>
  <si>
    <t>Activité 2: Voyages liés à la Gouvernance</t>
  </si>
  <si>
    <t>Il est prevues des visites dans les université qui portent des CEA en Agricultue et en sécurité alimentaire</t>
  </si>
  <si>
    <t>Les membres du centre peuvent assurer leur missions de contact et les réunions annnuelles au niveau national et au niveau international</t>
  </si>
  <si>
    <t>Le centre intégre des réseaux qui organisent des rencontres auxquelles il faut participer</t>
  </si>
  <si>
    <t xml:space="preserve">Activité 3: Frais de fonctionnement véhicules(entreiten, assurance, carburant,…) </t>
  </si>
  <si>
    <t>Les deux véhicules pickup sont régulièrement entretenus, ils sont assuré et purvus de carburant pour les missions de service</t>
  </si>
  <si>
    <t>Activité 4: Communication</t>
  </si>
  <si>
    <t>il s'agit d'inserts publicitaires, l"achat de kakemono, la conception et la diffusion de dépliants...</t>
  </si>
  <si>
    <t>Le centre est équipé d'un bon système de communication et doté d'équipement idoine</t>
  </si>
  <si>
    <t>Le CEA a besoin de diffuser et faire connaitre ses activités à tous les niveaux (institutionnel, national, international)</t>
  </si>
  <si>
    <t>Il s'agit de consommales informatiques et de bureau</t>
  </si>
  <si>
    <t>Des procédures de lancement des appels, de sélection et d'acquisition et de réception seront finalisés</t>
  </si>
  <si>
    <t xml:space="preserve">Il s'agit des frais d'assurance et des frais d'entretien et carburant </t>
  </si>
  <si>
    <t>Les moyens matériels et humains pour l'entretien et la maintenance sont assurés</t>
  </si>
  <si>
    <t>Sous-Action 4c: Investissements/ DLI4.3</t>
  </si>
  <si>
    <t xml:space="preserve">Activité 1: Matériel et Mobilier de bureau unité de coordination </t>
  </si>
  <si>
    <t>Il s'agit du mobilier pour l'Unité de coordinnation et du mobilier pédagogique pour les salles de cours</t>
  </si>
  <si>
    <t xml:space="preserve">Activité 2: Matériels informatiques unité de coordination </t>
  </si>
  <si>
    <t>Il s'agit du matériel informatique pour l'Unité de Coordination</t>
  </si>
  <si>
    <t>Il s'agit des équiments de laboratoires et des équipements pédagogiques dans les sites d'enseignement et de recherche, pour un montant de 350000USD et des équipements des locaux d'accueil des étudiants en stage dans les fermes pour un montant de 50000 USD</t>
  </si>
  <si>
    <t xml:space="preserve">Activité 4:Logistique(Véhicules 4x4) </t>
  </si>
  <si>
    <t>Acquisition de 2 véhicules pickup double cabine pour les missions de terrain</t>
  </si>
  <si>
    <t>Des procédures de lancement des appels, de sélection et d'acquisition et de réception seront finalisés. 2 véhicules pick up de terrain seront acquis</t>
  </si>
  <si>
    <t>besoin  de se donner les moyens d'assurer les visites dans les sites d'expérimentation, de production et de transformation agricole</t>
  </si>
  <si>
    <t xml:space="preserve">Activité 5:Génie civil  </t>
  </si>
  <si>
    <t>Des procédures de lancement des appels, de sélection et de construction de réception des serres sont bouclés</t>
  </si>
  <si>
    <t xml:space="preserve">Besoin de renforrcer les équipents et infrastructures de recherche </t>
  </si>
  <si>
    <t>Sous-Action 4d: Procédures/Audit/Evaluations</t>
  </si>
  <si>
    <t>Activité 1:Elaboration d'un manuel de procédures et acquisition d'un logiciel de gestion comptable(logiciel Tompro version web, Zoom, MsProject,…)</t>
  </si>
  <si>
    <t>Des procédures de lancement des appels, de sélection et d'acquisition et de validation et de réception sont finalisés</t>
  </si>
  <si>
    <t xml:space="preserve"> Activité 2: Audit comptable annuel </t>
  </si>
  <si>
    <t>Activité 3 : Evaluation à mi-parcours</t>
  </si>
  <si>
    <t xml:space="preserve"> Activité 4: Evaluation finale</t>
  </si>
  <si>
    <t xml:space="preserve"> Total Gouvernance</t>
  </si>
  <si>
    <t xml:space="preserve"> TOTAL GENERAL</t>
  </si>
  <si>
    <t>Budget 2021 en FCFA</t>
  </si>
  <si>
    <t>Prévisions S1</t>
  </si>
  <si>
    <t xml:space="preserve">Activité 5: Fourniture et consommable </t>
  </si>
  <si>
    <t>CODES</t>
  </si>
  <si>
    <t>2A</t>
  </si>
  <si>
    <t>2A01</t>
  </si>
  <si>
    <t>2A0110</t>
  </si>
  <si>
    <t>2A0130</t>
  </si>
  <si>
    <t>2A0140</t>
  </si>
  <si>
    <t>2A02</t>
  </si>
  <si>
    <t>2A0210</t>
  </si>
  <si>
    <t>2A0220</t>
  </si>
  <si>
    <t>2A03</t>
  </si>
  <si>
    <t>2A0310</t>
  </si>
  <si>
    <t>2A04</t>
  </si>
  <si>
    <t>2A0410</t>
  </si>
  <si>
    <t>2A0420</t>
  </si>
  <si>
    <t>2A0430</t>
  </si>
  <si>
    <t>2A0440</t>
  </si>
  <si>
    <t>2A0450</t>
  </si>
  <si>
    <t>2A05</t>
  </si>
  <si>
    <t>2A0510</t>
  </si>
  <si>
    <t>2A0520</t>
  </si>
  <si>
    <t>2A0530</t>
  </si>
  <si>
    <t>2A0540</t>
  </si>
  <si>
    <t>2A06</t>
  </si>
  <si>
    <t>2A0610</t>
  </si>
  <si>
    <t>2A0620</t>
  </si>
  <si>
    <t>2A07</t>
  </si>
  <si>
    <t>2A0710</t>
  </si>
  <si>
    <t>2A0720</t>
  </si>
  <si>
    <t>2A0730</t>
  </si>
  <si>
    <t>2A0740</t>
  </si>
  <si>
    <t>2A08</t>
  </si>
  <si>
    <t>2A0810</t>
  </si>
  <si>
    <t>2A09</t>
  </si>
  <si>
    <t>2A0910</t>
  </si>
  <si>
    <t>2A10</t>
  </si>
  <si>
    <t>2A1010</t>
  </si>
  <si>
    <t>2A1020</t>
  </si>
  <si>
    <t>2A11</t>
  </si>
  <si>
    <t>2A1110</t>
  </si>
  <si>
    <t>2A1120</t>
  </si>
  <si>
    <t>2B</t>
  </si>
  <si>
    <t>2B01</t>
  </si>
  <si>
    <t>2B0110</t>
  </si>
  <si>
    <t>2B0120</t>
  </si>
  <si>
    <t>2B02</t>
  </si>
  <si>
    <t>2B0210</t>
  </si>
  <si>
    <t>2B0220</t>
  </si>
  <si>
    <t>2B0230</t>
  </si>
  <si>
    <t>2B03</t>
  </si>
  <si>
    <t>2B0310</t>
  </si>
  <si>
    <t>2B0320</t>
  </si>
  <si>
    <t>2B0330</t>
  </si>
  <si>
    <t>2B0340</t>
  </si>
  <si>
    <t>2D</t>
  </si>
  <si>
    <t>2D01</t>
  </si>
  <si>
    <t>2D0110</t>
  </si>
  <si>
    <t>2D0120</t>
  </si>
  <si>
    <t>2E</t>
  </si>
  <si>
    <t>2E0110</t>
  </si>
  <si>
    <t>2E01</t>
  </si>
  <si>
    <t>2E0120</t>
  </si>
  <si>
    <t>2E0130</t>
  </si>
  <si>
    <t>2E02</t>
  </si>
  <si>
    <t>2E0210</t>
  </si>
  <si>
    <t>2E0220</t>
  </si>
  <si>
    <t>2E0270</t>
  </si>
  <si>
    <t>2E0280</t>
  </si>
  <si>
    <t>2E0250</t>
  </si>
  <si>
    <t>2E0260</t>
  </si>
  <si>
    <t>2E03</t>
  </si>
  <si>
    <t>2E0310</t>
  </si>
  <si>
    <t>2E0320</t>
  </si>
  <si>
    <t>2E0340</t>
  </si>
  <si>
    <t>2E04</t>
  </si>
  <si>
    <t>2E0410</t>
  </si>
  <si>
    <t>2E0420</t>
  </si>
  <si>
    <t>2E0430</t>
  </si>
  <si>
    <t>2E0440</t>
  </si>
  <si>
    <t>Financement CEA-AGRISAN en Euro</t>
  </si>
  <si>
    <t>Financement CEA-AGRISAN en FCFA</t>
  </si>
  <si>
    <t>Répartition Financement par Composante</t>
  </si>
  <si>
    <t>Partenariat 5%</t>
  </si>
  <si>
    <t>2A12</t>
  </si>
  <si>
    <t>2A1210</t>
  </si>
  <si>
    <t>2B04</t>
  </si>
  <si>
    <t>2B0410</t>
  </si>
  <si>
    <t>Il s'agit de la rénovation de 6 laboratoires pour un montant 90000 USD , des travaux d'aménangement de 3 fermes école pour un montant total de 300 000 USD et l'acquisition  4 serres équipés pour 180000USD</t>
  </si>
  <si>
    <t>Sous-Action 1l: Travaux de génie civile et équipement liés à la formation/DLI4.3</t>
  </si>
  <si>
    <t>Recherche 30%</t>
  </si>
  <si>
    <t>2E0140</t>
  </si>
  <si>
    <t xml:space="preserve">Activité 3 : Equipements de laboratoire et des locaux d'accueil des étudiants en stage et fermes école </t>
  </si>
  <si>
    <t>Plan de travail annuel (01 janvier-31 Décembre 2022)</t>
  </si>
  <si>
    <t xml:space="preserve">Reliquat </t>
  </si>
  <si>
    <r>
      <t xml:space="preserve">La professionnalisation est un des objectif de formation. Il s'agit de répondre au directives du gouvernement sénégalais en matière d'orientation dans l"enseignement supérieur vers l'auto-emploi. </t>
    </r>
    <r>
      <rPr>
        <sz val="12"/>
        <color theme="4"/>
        <rFont val="Times New Roman"/>
        <family val="1"/>
      </rPr>
      <t>Mettre en place 01 incubateur à USSEIN et appuyer le fonctionnement des incubateurs</t>
    </r>
  </si>
  <si>
    <t>Il s'agit d'offrir des formations en rédaction de scientifique</t>
  </si>
  <si>
    <t xml:space="preserve">Activité 3: Atelier en rédaction scientifique  </t>
  </si>
  <si>
    <t>Activité 2: Fonds d'impulsion à la création d'entreprise et à l'auto-entreprenariat</t>
  </si>
  <si>
    <t>Il s'agit d'apporter un soutien aux initives de création d'entreprise pour l'auto emploi des diplômés</t>
  </si>
  <si>
    <t>Il s'agit d'appuyer les structures en charge du placement des étudiants en entreprise pour contribuer à la  professionnalisation et l’entreprenariat. Le bureau de placement des étudiants est chargé de trouver des stages aux étudiants en rapport avec leur projet professionnel</t>
  </si>
  <si>
    <t>Les étudiantes, en particulier celles venant de la sous région seront mises en contact avec des mentors qui pourront les suivre et les conseiller pendant le temps de leurs études. Aussi, des procédés seront mis en place pour faciliter l'apprentissage des femmes</t>
  </si>
  <si>
    <t xml:space="preserve">Activité 3: Professonnalisation par la formation en entreprenariat, la création et le fonctionnement de 3 incubateurs  </t>
  </si>
  <si>
    <t>Le comptable, le Responsable suivi Evaluation, le Responsable de passation des marhés, etc, sont paés sur le budget du projet. Le recrutement de ce personnel conditionne la mise en oeuvre du projet.</t>
  </si>
  <si>
    <t>Il du personnel de soutien</t>
  </si>
  <si>
    <t>Il s'agit du renforcement du personnel engagé dans le cadre du CEA-AGRISAN</t>
  </si>
  <si>
    <t xml:space="preserve">Activité 6: Entretien et maintenance matériel et mobiliers </t>
  </si>
  <si>
    <t>Il s'agit de l'entretien des véhicules du CEA et la prise en charge des autres frais de fonctionnement</t>
  </si>
  <si>
    <t xml:space="preserve">Activité 7: Frais de télécommunication </t>
  </si>
  <si>
    <t>Il s'agit du téléphone et de l'internet du bureau et des collaborateurs</t>
  </si>
  <si>
    <t xml:space="preserve">L'acquisition du logiciel de téléconférence ZOOM version web, permet de de tenir des réunions et des cours en ligne, cet d'autant plus important dans ce contexte de COVID 19. La version qui sera acquise devra a profiter à toute l'institution. </t>
  </si>
  <si>
    <t>Activité 4: Accréditation et certification institutionnelle</t>
  </si>
  <si>
    <t xml:space="preserve">Activité 1: Accréditation et certification nationales des programmes du centre </t>
  </si>
  <si>
    <t xml:space="preserve">Activité 2: Accréditation et certification régionales des programmes du centre </t>
  </si>
  <si>
    <t xml:space="preserve">Activité 3: Accréditation et certification internationale des programmes du centre </t>
  </si>
  <si>
    <t xml:space="preserve">Activité 4: Mise en place de 2 laboratoire de langue en anglais à USSEIN </t>
  </si>
  <si>
    <t xml:space="preserve">Situation financiere actuelle et Prévisions  </t>
  </si>
  <si>
    <t>Désignation</t>
  </si>
  <si>
    <t>Montant en FCFA</t>
  </si>
  <si>
    <t>Montant en $</t>
  </si>
  <si>
    <t>Total fonds reçus: recettes totales</t>
  </si>
  <si>
    <t xml:space="preserve">Solde actuel disponible dans les comptes du Projet  </t>
  </si>
  <si>
    <t xml:space="preserve">Total fonds disponible à court terme </t>
  </si>
  <si>
    <t>Budget global PTBA 2022</t>
  </si>
  <si>
    <t>Reliquat des fonds à rechercher pour le complement du PTBA 2022</t>
  </si>
  <si>
    <t>Resultats correspondant (DLR) pour compléter le PTBA 2022</t>
  </si>
  <si>
    <t>RLD1.1:Préparation de Base</t>
  </si>
  <si>
    <t>RLD1.2: Préparation complète</t>
  </si>
  <si>
    <t>RLD2.1:Évaluation externe indépendante progression vers l'impact</t>
  </si>
  <si>
    <t xml:space="preserve">RLD2.2:Évaluation externe indépendante du développement de l'impact </t>
  </si>
  <si>
    <t>RLD3.1: Nouveaux étudiants doctorants éligibles</t>
  </si>
  <si>
    <t>RLD3.2: Nouveaux étudiants nationaux de Master éligibles</t>
  </si>
  <si>
    <t xml:space="preserve">RLD3.3: Nouveaux étudiants nationaux en formation de courte durée éligibles </t>
  </si>
  <si>
    <t>RLD3.4: Nouveaux étudiants de premier degré: N/A</t>
  </si>
  <si>
    <t>RLD4.1: Programme d'accréditation</t>
  </si>
  <si>
    <t>RLD4.2: Publications de recherche</t>
  </si>
  <si>
    <t>RLD4.3: insfrastructures pour la formation et la recherche</t>
  </si>
  <si>
    <t>RLD5.1: Génération de revenus</t>
  </si>
  <si>
    <t>RLD5.2:Nombre d'étudiants ayant effectué un stage d'au moins un mois ou un personnel ayant effectué un stage</t>
  </si>
  <si>
    <t>RLD5.3: Nombre de nouveaux entrepreneuriats, innovations, entreprises start-up et programmes de soutien à la commercialisation</t>
  </si>
  <si>
    <t>RLD6.1:Rapports fiduciaires en temps opportun</t>
  </si>
  <si>
    <t>RLD6.2: Unité d'audit interne opérationnel</t>
  </si>
  <si>
    <t>RLD6.3: Transparence Web sur les rapports fiduciaires</t>
  </si>
  <si>
    <t xml:space="preserve">RLD6.4: Qualité de la planification de l’approvisionnement </t>
  </si>
  <si>
    <t>RLD7.1: Stratégie régionale à l'échelle de l'université</t>
  </si>
  <si>
    <t>RLD7.2: L'université d’accueil de CEA adopte une sélection de dirigeants d'université basée sur le mérite: N/A</t>
  </si>
  <si>
    <t>RLD7.3: Accréditation institutionnelle</t>
  </si>
  <si>
    <t>RLD7.4: L'Université d'accueil CEA participe au PASET</t>
  </si>
  <si>
    <t>RLD7.5: Impact institutionnelle</t>
  </si>
  <si>
    <t>Total fonds RLD réalisé en 2020</t>
  </si>
  <si>
    <t>Action 1</t>
  </si>
  <si>
    <t>Sous-Action 1a:</t>
  </si>
  <si>
    <t>Sous-Action 1b:</t>
  </si>
  <si>
    <t xml:space="preserve">Sous-Action 1c: </t>
  </si>
  <si>
    <t>Sous-Action 1d:</t>
  </si>
  <si>
    <t>Sous-Action 1e:</t>
  </si>
  <si>
    <t>Sous-Action 1f:</t>
  </si>
  <si>
    <t>Sous-Action 1g</t>
  </si>
  <si>
    <t>Sous-Action 1H</t>
  </si>
  <si>
    <t>Sous-Action 1I</t>
  </si>
  <si>
    <t>Total</t>
  </si>
  <si>
    <t>Action 2</t>
  </si>
  <si>
    <t xml:space="preserve">Sous-Action 2a: </t>
  </si>
  <si>
    <t xml:space="preserve">Sous-Action 2b: </t>
  </si>
  <si>
    <t xml:space="preserve">Sous-Action 2c: </t>
  </si>
  <si>
    <t xml:space="preserve">Sous-Action 2d: </t>
  </si>
  <si>
    <t>Action 3</t>
  </si>
  <si>
    <t>Sous-Action 3a</t>
  </si>
  <si>
    <t>Actitivté 1</t>
  </si>
  <si>
    <t>Actitivté 2</t>
  </si>
  <si>
    <t xml:space="preserve">Action 4: </t>
  </si>
  <si>
    <t>GOURVERNANCE</t>
  </si>
  <si>
    <t xml:space="preserve">Sous-Action 4a: </t>
  </si>
  <si>
    <t xml:space="preserve">Sous-Action 4b: </t>
  </si>
  <si>
    <t>Sous-Action 4c:</t>
  </si>
  <si>
    <t>Sous-Action 4d:</t>
  </si>
  <si>
    <t>Tottal Général</t>
  </si>
  <si>
    <t>FORMATION</t>
  </si>
  <si>
    <t>Renforcement des capacités physiques</t>
  </si>
  <si>
    <t>Renforcement des capacités des enseignants et du personnel administratif et technique</t>
  </si>
  <si>
    <t>Acquisition de ressources documentaires</t>
  </si>
  <si>
    <t xml:space="preserve">Dispense des enseignements en master dans les universités  </t>
  </si>
  <si>
    <t>Dispense des enseignements en PHD dans les universités</t>
  </si>
  <si>
    <t>Dispense des enseignements de la formation continue et de la formation à la carte</t>
  </si>
  <si>
    <t>Allocation de kits pédagogiques et de bourses d'étude et de recherche</t>
  </si>
  <si>
    <t>Bureau d'information, d'assistance et de placement des étudiants</t>
  </si>
  <si>
    <t>Politique de genre</t>
  </si>
  <si>
    <t>Sous-Action 1j</t>
  </si>
  <si>
    <t>Accréditation et certification du centre</t>
  </si>
  <si>
    <t>Sous-Action 1k</t>
  </si>
  <si>
    <t>Voyages/Missions</t>
  </si>
  <si>
    <t>Sous-Action 1l:</t>
  </si>
  <si>
    <t>Travaux de génie civile et équipement liés à la formation/DLI4.3</t>
  </si>
  <si>
    <t>RECHERCHE</t>
  </si>
  <si>
    <t>Renforcement des capacités de recherche</t>
  </si>
  <si>
    <t>Gestion des projets de recherche</t>
  </si>
  <si>
    <t>Dissémination des résultats de recherche</t>
  </si>
  <si>
    <t>Travaux de génie civile et équipement liés à la recherche/DLI4.3</t>
  </si>
  <si>
    <t xml:space="preserve">Partenariat </t>
  </si>
  <si>
    <t xml:space="preserve"> Développement de partenariats avec les industriels et les partenaires sectoriels</t>
  </si>
  <si>
    <t>Développement de partenariats académiques nationaux et régionaux en matiére de formation, de recherche et d'expertise en agriculture et en sécurité</t>
  </si>
  <si>
    <t>Partenariat</t>
  </si>
  <si>
    <t>Frais de Personnel</t>
  </si>
  <si>
    <t>Fonctionnement</t>
  </si>
  <si>
    <t>Investissements/ DLI4.3</t>
  </si>
  <si>
    <t xml:space="preserve"> Procédures/Audit/Evaluations</t>
  </si>
  <si>
    <t>RECAPITULATIF DES DEPENSES DE 2022</t>
  </si>
  <si>
    <t>Total dépenses du Projet: total dépenses effectuées</t>
  </si>
  <si>
    <t>Remboursement en cours (deja validés au 27.10.2021: 36 264,77 $ )</t>
  </si>
  <si>
    <t>2A13</t>
  </si>
  <si>
    <t xml:space="preserve">Activité 1: Activités liées à l'impact institutionnel  </t>
  </si>
  <si>
    <t xml:space="preserve">Il s'agit de:
-Analyse situationnelle et élaboration de la stratégie régionale
-Cadrage de conceptualisation
- Auto évaluation des écarts
-Accréditation institutionnelle internationale(HCRES) 
-Enquête de lancement du système des données
-Renforcement de capacité sur le benchmarketing
-Elaboration d'un plan d'intervention de développement des capacités
-Evaluation des progrès 
-Analyse comparative
-Amélioration de l'initiative de développement de l'UCAD
-Amélioration des déterminents de recherche
-Accompagnement des étudiants porteurs de handicapes
-Amélioration de l'employabilité
-Promotion du service à la communauté
-Renforcement de capacité des PATS
-Amélioration de la communication azutour des centres
</t>
  </si>
  <si>
    <t>Sous-Action 1m: Impact institution</t>
  </si>
  <si>
    <t>Sous-Action 1m</t>
  </si>
  <si>
    <t>Impact institution</t>
  </si>
  <si>
    <t>Formation 50%</t>
  </si>
  <si>
    <t>Gouvernance 15%</t>
  </si>
  <si>
    <t>Dépense jusqu'en 2021</t>
  </si>
  <si>
    <t>Budget en FCFA</t>
  </si>
  <si>
    <t>Plan d'action</t>
  </si>
  <si>
    <t>Il s'agit d'acquérir un mobilier et du matériel informaque neufs destinés aux enseignements</t>
  </si>
  <si>
    <t xml:space="preserve">Il s'agit d'acquisition de la mise en place d'infrastructures et l'acquisition d'équipement pour améliorer le savoir-faire des apprenants. </t>
  </si>
  <si>
    <t>Prof Samba SYLLA/Pr. Diégane DIOUF</t>
  </si>
  <si>
    <t>Pr. Samba SYLLA</t>
  </si>
  <si>
    <t>Pr. Mame Samba MBAYE</t>
  </si>
  <si>
    <t>Pr. Awa NIANG/DCIAQ</t>
  </si>
  <si>
    <t>DGDU</t>
  </si>
  <si>
    <t>Sous-Action 2d: Travaux de génie civile et équipement liés à la recherche/DLI4.3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</si>
</sst>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 _C_F_A_-;\-* #,##0\ _C_F_A_-;_-* &quot;-&quot;\ _C_F_A_-;_-@_-"/>
  </numFmts>
  <fonts count="35" x14ac:knownFonts="1">
    <font>
      <sz val="11"/>
      <color theme="1"/>
      <name val="Calibri"/>
      <family val="2"/>
      <scheme val="minor"/>
    </font>
    <font>
      <sz val="12"/>
      <color theme="1"/>
      <name val="Times New Roman"/>
      <family val="1"/>
    </font>
    <font>
      <b/>
      <sz val="12"/>
      <color theme="1"/>
      <name val="Times New Roman"/>
      <family val="1"/>
    </font>
    <font>
      <sz val="9"/>
      <color indexed="81"/>
      <name val="Tahoma"/>
      <family val="2"/>
    </font>
    <font>
      <b/>
      <sz val="9"/>
      <color indexed="81"/>
      <name val="Tahoma"/>
      <family val="2"/>
    </font>
    <font>
      <b/>
      <i/>
      <sz val="12"/>
      <color theme="1"/>
      <name val="Times New Roman"/>
      <family val="1"/>
    </font>
    <font>
      <i/>
      <sz val="11"/>
      <color theme="1"/>
      <name val="Calibri"/>
      <family val="2"/>
      <scheme val="minor"/>
    </font>
    <font>
      <sz val="10"/>
      <name val="Arial"/>
      <family val="2"/>
    </font>
    <font>
      <b/>
      <i/>
      <sz val="10"/>
      <name val="Arial"/>
      <family val="2"/>
    </font>
    <font>
      <i/>
      <sz val="10"/>
      <name val="Arial"/>
      <family val="2"/>
    </font>
    <font>
      <b/>
      <i/>
      <sz val="11"/>
      <name val="Arial"/>
      <family val="2"/>
    </font>
    <font>
      <sz val="11"/>
      <color rgb="FF000000"/>
      <name val="Calibri"/>
      <family val="2"/>
      <charset val="1"/>
    </font>
    <font>
      <sz val="12"/>
      <color rgb="FF000000"/>
      <name val="Times New Roman"/>
      <family val="1"/>
    </font>
    <font>
      <sz val="12"/>
      <color rgb="FF000000"/>
      <name val="Calibri"/>
      <family val="2"/>
      <charset val="1"/>
    </font>
    <font>
      <sz val="11"/>
      <color rgb="FFFF0000"/>
      <name val="Calibri"/>
      <family val="2"/>
      <scheme val="minor"/>
    </font>
    <font>
      <sz val="11"/>
      <name val="Calibri"/>
      <family val="2"/>
      <scheme val="minor"/>
    </font>
    <font>
      <sz val="10"/>
      <color theme="4"/>
      <name val="Arial"/>
      <family val="2"/>
    </font>
    <font>
      <sz val="12"/>
      <color rgb="FFFF0000"/>
      <name val="Times New Roman"/>
      <family val="1"/>
    </font>
    <font>
      <sz val="12"/>
      <name val="Times New Roman"/>
      <family val="1"/>
    </font>
    <font>
      <sz val="12"/>
      <color theme="4"/>
      <name val="Times New Roman"/>
      <family val="1"/>
    </font>
    <font>
      <sz val="11"/>
      <color theme="4"/>
      <name val="Calibri"/>
      <family val="2"/>
      <scheme val="minor"/>
    </font>
    <font>
      <i/>
      <sz val="10"/>
      <color theme="4"/>
      <name val="Arial"/>
      <family val="2"/>
    </font>
    <font>
      <i/>
      <sz val="10"/>
      <color rgb="FFFF0000"/>
      <name val="Arial"/>
      <family val="2"/>
    </font>
    <font>
      <sz val="11"/>
      <color theme="1"/>
      <name val="Calibri"/>
      <family val="2"/>
      <scheme val="minor"/>
    </font>
    <font>
      <b/>
      <sz val="12"/>
      <color theme="1"/>
      <name val="Calibri"/>
      <family val="2"/>
      <scheme val="minor"/>
    </font>
    <font>
      <sz val="11"/>
      <name val="Arial"/>
      <family val="2"/>
    </font>
    <font>
      <b/>
      <sz val="11"/>
      <color theme="1"/>
      <name val="Arial"/>
      <family val="2"/>
    </font>
    <font>
      <i/>
      <sz val="12"/>
      <color rgb="FF000000"/>
      <name val="Arial"/>
      <family val="2"/>
    </font>
    <font>
      <i/>
      <sz val="12"/>
      <color theme="1"/>
      <name val="Times New Roman"/>
      <family val="1"/>
    </font>
    <font>
      <b/>
      <sz val="12"/>
      <color theme="1"/>
      <name val="Arial"/>
      <family val="2"/>
    </font>
    <font>
      <b/>
      <sz val="12"/>
      <color rgb="FF000000"/>
      <name val="Arial"/>
      <family val="2"/>
    </font>
    <font>
      <b/>
      <sz val="11"/>
      <color rgb="FF000000"/>
      <name val="Arial"/>
      <family val="2"/>
    </font>
    <font>
      <b/>
      <sz val="11"/>
      <color theme="1"/>
      <name val="Calibri"/>
      <family val="2"/>
      <scheme val="minor"/>
    </font>
    <font>
      <u/>
      <sz val="11"/>
      <color theme="10"/>
      <name val="Calibri"/>
      <family val="2"/>
      <scheme val="minor"/>
    </font>
    <font>
      <u/>
      <sz val="11"/>
      <color theme="11"/>
      <name val="Calibri"/>
      <family val="2"/>
      <scheme val="minor"/>
    </font>
  </fonts>
  <fills count="19">
    <fill>
      <patternFill patternType="none"/>
    </fill>
    <fill>
      <patternFill patternType="gray125"/>
    </fill>
    <fill>
      <patternFill patternType="solid">
        <fgColor rgb="FF009FDA"/>
        <bgColor indexed="64"/>
      </patternFill>
    </fill>
    <fill>
      <patternFill patternType="solid">
        <fgColor theme="8"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rgb="FFB4C6E7"/>
        <bgColor indexed="64"/>
      </patternFill>
    </fill>
    <fill>
      <patternFill patternType="solid">
        <fgColor rgb="FF92D050"/>
        <bgColor indexed="64"/>
      </patternFill>
    </fill>
    <fill>
      <patternFill patternType="solid">
        <fgColor rgb="FFFFFF0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4"/>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auto="1"/>
      </right>
      <top style="thin">
        <color auto="1"/>
      </top>
      <bottom/>
      <diagonal/>
    </border>
    <border>
      <left/>
      <right style="thin">
        <color rgb="FF000000"/>
      </right>
      <top style="thin">
        <color rgb="FF000000"/>
      </top>
      <bottom style="thin">
        <color rgb="FF000000"/>
      </bottom>
      <diagonal/>
    </border>
  </borders>
  <cellStyleXfs count="6">
    <xf numFmtId="0" fontId="0" fillId="0" borderId="0"/>
    <xf numFmtId="0" fontId="23" fillId="0" borderId="0"/>
    <xf numFmtId="0" fontId="33" fillId="0" borderId="0" applyNumberForma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cellStyleXfs>
  <cellXfs count="208">
    <xf numFmtId="0" fontId="0" fillId="0" borderId="0" xfId="0"/>
    <xf numFmtId="0" fontId="1" fillId="0" borderId="0" xfId="0" applyFont="1"/>
    <xf numFmtId="0" fontId="1" fillId="0" borderId="1" xfId="0" applyFont="1" applyBorder="1"/>
    <xf numFmtId="0" fontId="1" fillId="4" borderId="1" xfId="0" applyFont="1" applyFill="1" applyBorder="1"/>
    <xf numFmtId="0" fontId="1" fillId="0" borderId="4" xfId="0" applyFont="1" applyBorder="1" applyAlignment="1"/>
    <xf numFmtId="0" fontId="1" fillId="0" borderId="2" xfId="0" applyFont="1" applyBorder="1" applyAlignment="1"/>
    <xf numFmtId="0" fontId="1" fillId="0" borderId="6" xfId="0" applyFont="1" applyBorder="1" applyAlignment="1"/>
    <xf numFmtId="0" fontId="6" fillId="0" borderId="0" xfId="0" applyFont="1"/>
    <xf numFmtId="0" fontId="1" fillId="0" borderId="5" xfId="0" applyFont="1" applyBorder="1" applyAlignment="1"/>
    <xf numFmtId="0" fontId="1" fillId="0" borderId="0" xfId="0" applyFont="1" applyBorder="1" applyAlignment="1"/>
    <xf numFmtId="0" fontId="1" fillId="0" borderId="7" xfId="0" applyFont="1" applyBorder="1" applyAlignment="1"/>
    <xf numFmtId="0" fontId="1" fillId="6" borderId="0" xfId="0" applyFont="1" applyFill="1" applyBorder="1" applyAlignment="1">
      <alignment horizontal="center"/>
    </xf>
    <xf numFmtId="0" fontId="1" fillId="7" borderId="0" xfId="0" applyFont="1" applyFill="1" applyBorder="1" applyAlignment="1">
      <alignment horizontal="center"/>
    </xf>
    <xf numFmtId="0" fontId="1" fillId="8" borderId="0" xfId="0" applyFont="1" applyFill="1" applyBorder="1" applyAlignment="1">
      <alignment horizontal="center"/>
    </xf>
    <xf numFmtId="0" fontId="1" fillId="0" borderId="1" xfId="0" applyFont="1" applyBorder="1" applyAlignment="1">
      <alignment wrapText="1"/>
    </xf>
    <xf numFmtId="0" fontId="1" fillId="0" borderId="13" xfId="0" applyFont="1" applyBorder="1"/>
    <xf numFmtId="0" fontId="5" fillId="5" borderId="12" xfId="0" applyFont="1" applyFill="1" applyBorder="1" applyAlignment="1"/>
    <xf numFmtId="0" fontId="5" fillId="5" borderId="13" xfId="0" applyFont="1" applyFill="1" applyBorder="1" applyAlignment="1"/>
    <xf numFmtId="3" fontId="1" fillId="9" borderId="0" xfId="0" applyNumberFormat="1" applyFont="1" applyFill="1" applyBorder="1" applyAlignment="1">
      <alignment horizontal="right"/>
    </xf>
    <xf numFmtId="3" fontId="5" fillId="5" borderId="12" xfId="0" applyNumberFormat="1" applyFont="1" applyFill="1" applyBorder="1" applyAlignment="1"/>
    <xf numFmtId="3" fontId="7" fillId="9" borderId="1" xfId="0" applyNumberFormat="1" applyFont="1" applyFill="1" applyBorder="1" applyAlignment="1">
      <alignment horizontal="right" wrapText="1"/>
    </xf>
    <xf numFmtId="3" fontId="7" fillId="9" borderId="10" xfId="0" applyNumberFormat="1" applyFont="1" applyFill="1" applyBorder="1" applyAlignment="1">
      <alignment horizontal="right" wrapText="1"/>
    </xf>
    <xf numFmtId="3" fontId="1" fillId="9" borderId="1" xfId="0" applyNumberFormat="1" applyFont="1" applyFill="1" applyBorder="1" applyAlignment="1">
      <alignment horizontal="right"/>
    </xf>
    <xf numFmtId="3" fontId="1" fillId="9" borderId="1" xfId="0" applyNumberFormat="1" applyFont="1" applyFill="1" applyBorder="1" applyAlignment="1">
      <alignment horizontal="right" wrapText="1"/>
    </xf>
    <xf numFmtId="3" fontId="9" fillId="9" borderId="1" xfId="0" applyNumberFormat="1" applyFont="1" applyFill="1" applyBorder="1" applyAlignment="1">
      <alignment wrapText="1"/>
    </xf>
    <xf numFmtId="3" fontId="7" fillId="9" borderId="1" xfId="0" applyNumberFormat="1" applyFont="1" applyFill="1" applyBorder="1" applyAlignment="1">
      <alignment wrapText="1"/>
    </xf>
    <xf numFmtId="3" fontId="7" fillId="9" borderId="10" xfId="0" applyNumberFormat="1" applyFont="1" applyFill="1" applyBorder="1" applyAlignment="1">
      <alignment wrapText="1"/>
    </xf>
    <xf numFmtId="3" fontId="0" fillId="9" borderId="0" xfId="0" applyNumberFormat="1" applyFill="1" applyAlignment="1">
      <alignment horizontal="right"/>
    </xf>
    <xf numFmtId="0" fontId="1" fillId="10" borderId="1" xfId="0" applyFont="1" applyFill="1" applyBorder="1"/>
    <xf numFmtId="0" fontId="1" fillId="10" borderId="1" xfId="0" applyFont="1" applyFill="1" applyBorder="1" applyAlignment="1"/>
    <xf numFmtId="3" fontId="1" fillId="10" borderId="1" xfId="0" applyNumberFormat="1" applyFont="1" applyFill="1" applyBorder="1" applyAlignment="1">
      <alignment horizontal="right"/>
    </xf>
    <xf numFmtId="0" fontId="1" fillId="11" borderId="1" xfId="0" applyFont="1" applyFill="1" applyBorder="1"/>
    <xf numFmtId="0" fontId="1" fillId="11" borderId="1" xfId="0" applyFont="1" applyFill="1" applyBorder="1" applyAlignment="1"/>
    <xf numFmtId="3" fontId="1" fillId="11" borderId="1" xfId="0" applyNumberFormat="1" applyFont="1" applyFill="1" applyBorder="1" applyAlignment="1">
      <alignment horizontal="right"/>
    </xf>
    <xf numFmtId="0" fontId="1" fillId="11" borderId="12" xfId="0" applyFont="1" applyFill="1" applyBorder="1"/>
    <xf numFmtId="0" fontId="1" fillId="11" borderId="12" xfId="0" applyFont="1" applyFill="1" applyBorder="1" applyAlignment="1"/>
    <xf numFmtId="3" fontId="1" fillId="11" borderId="12" xfId="0" applyNumberFormat="1" applyFont="1" applyFill="1" applyBorder="1" applyAlignment="1">
      <alignment horizontal="right"/>
    </xf>
    <xf numFmtId="0" fontId="1" fillId="0" borderId="1" xfId="0" applyFont="1" applyBorder="1" applyAlignment="1">
      <alignment horizontal="left" wrapText="1"/>
    </xf>
    <xf numFmtId="0" fontId="11" fillId="0" borderId="0" xfId="0" applyFont="1" applyAlignment="1">
      <alignment wrapText="1"/>
    </xf>
    <xf numFmtId="0" fontId="1" fillId="0" borderId="1" xfId="0" applyFont="1" applyBorder="1" applyAlignment="1">
      <alignment horizontal="center"/>
    </xf>
    <xf numFmtId="0" fontId="5" fillId="5" borderId="12" xfId="0" applyFont="1" applyFill="1" applyBorder="1" applyAlignment="1">
      <alignment horizontal="center"/>
    </xf>
    <xf numFmtId="0" fontId="12" fillId="0" borderId="0" xfId="0" applyFont="1" applyAlignment="1">
      <alignment wrapText="1"/>
    </xf>
    <xf numFmtId="0" fontId="1" fillId="0" borderId="1" xfId="0" applyFont="1" applyBorder="1" applyAlignment="1">
      <alignment vertical="top" wrapText="1"/>
    </xf>
    <xf numFmtId="0" fontId="1" fillId="0" borderId="14" xfId="0" applyFont="1" applyBorder="1" applyAlignment="1">
      <alignment wrapText="1"/>
    </xf>
    <xf numFmtId="0" fontId="1" fillId="0" borderId="14" xfId="0" applyFont="1" applyBorder="1"/>
    <xf numFmtId="0" fontId="1" fillId="2" borderId="14" xfId="0" applyFont="1" applyFill="1" applyBorder="1" applyAlignment="1"/>
    <xf numFmtId="0" fontId="1" fillId="0" borderId="14" xfId="0" applyFont="1" applyBorder="1" applyAlignment="1">
      <alignment horizontal="center"/>
    </xf>
    <xf numFmtId="0" fontId="1" fillId="2" borderId="14" xfId="0" applyFont="1" applyFill="1" applyBorder="1" applyAlignment="1">
      <alignment horizontal="center"/>
    </xf>
    <xf numFmtId="0" fontId="1" fillId="0" borderId="9" xfId="0" applyFont="1" applyBorder="1" applyAlignment="1">
      <alignment wrapText="1"/>
    </xf>
    <xf numFmtId="0" fontId="1" fillId="0" borderId="9" xfId="0" applyFont="1" applyBorder="1"/>
    <xf numFmtId="0" fontId="1" fillId="2" borderId="9" xfId="0" applyFont="1" applyFill="1" applyBorder="1" applyAlignment="1"/>
    <xf numFmtId="0" fontId="1" fillId="0" borderId="9" xfId="0" applyFont="1" applyBorder="1" applyAlignment="1">
      <alignment horizontal="center"/>
    </xf>
    <xf numFmtId="0" fontId="5" fillId="5" borderId="7" xfId="0" applyFont="1" applyFill="1" applyBorder="1" applyAlignment="1"/>
    <xf numFmtId="3" fontId="5" fillId="5" borderId="7" xfId="0" applyNumberFormat="1" applyFont="1" applyFill="1" applyBorder="1" applyAlignment="1"/>
    <xf numFmtId="0" fontId="5" fillId="5" borderId="8" xfId="0" applyFont="1" applyFill="1" applyBorder="1" applyAlignment="1"/>
    <xf numFmtId="3" fontId="9" fillId="9" borderId="1" xfId="0" applyNumberFormat="1" applyFont="1" applyFill="1" applyBorder="1" applyAlignment="1">
      <alignment horizontal="right" vertical="center" wrapText="1"/>
    </xf>
    <xf numFmtId="3" fontId="9" fillId="9" borderId="9" xfId="0" applyNumberFormat="1" applyFont="1" applyFill="1" applyBorder="1" applyAlignment="1">
      <alignment horizontal="right" vertical="center" wrapText="1"/>
    </xf>
    <xf numFmtId="3" fontId="9" fillId="9" borderId="14" xfId="0" applyNumberFormat="1" applyFont="1" applyFill="1" applyBorder="1" applyAlignment="1">
      <alignment horizontal="right" vertical="center" wrapText="1"/>
    </xf>
    <xf numFmtId="3" fontId="0" fillId="0" borderId="0" xfId="0" applyNumberFormat="1"/>
    <xf numFmtId="0" fontId="1" fillId="0" borderId="1" xfId="0" applyFont="1" applyFill="1" applyBorder="1"/>
    <xf numFmtId="0" fontId="1" fillId="0" borderId="1" xfId="0" applyFont="1" applyBorder="1" applyAlignment="1">
      <alignment vertical="center" wrapText="1"/>
    </xf>
    <xf numFmtId="0" fontId="1" fillId="0" borderId="1" xfId="0" applyFont="1" applyBorder="1" applyAlignment="1">
      <alignment vertical="center"/>
    </xf>
    <xf numFmtId="0" fontId="1" fillId="0" borderId="9" xfId="0" applyFont="1" applyBorder="1" applyAlignment="1">
      <alignment vertical="top" wrapText="1"/>
    </xf>
    <xf numFmtId="0" fontId="1" fillId="0" borderId="14" xfId="0" applyFont="1" applyBorder="1" applyAlignment="1">
      <alignment vertical="top" wrapText="1"/>
    </xf>
    <xf numFmtId="0" fontId="5" fillId="5" borderId="12" xfId="0" applyFont="1" applyFill="1" applyBorder="1" applyAlignment="1">
      <alignment vertical="top" wrapText="1"/>
    </xf>
    <xf numFmtId="0" fontId="1" fillId="2" borderId="1" xfId="0" applyFont="1" applyFill="1" applyBorder="1" applyAlignment="1">
      <alignment horizontal="center"/>
    </xf>
    <xf numFmtId="0" fontId="1" fillId="2" borderId="1" xfId="0" applyFont="1" applyFill="1" applyBorder="1" applyAlignment="1"/>
    <xf numFmtId="0" fontId="1" fillId="2" borderId="9" xfId="0" applyFont="1" applyFill="1" applyBorder="1" applyAlignment="1">
      <alignment horizontal="center"/>
    </xf>
    <xf numFmtId="0" fontId="1" fillId="0" borderId="0" xfId="0" applyFont="1" applyBorder="1" applyAlignment="1">
      <alignment horizontal="center"/>
    </xf>
    <xf numFmtId="0" fontId="1" fillId="12" borderId="1" xfId="0" applyFont="1" applyFill="1" applyBorder="1"/>
    <xf numFmtId="4" fontId="0" fillId="0" borderId="0" xfId="0" applyNumberFormat="1"/>
    <xf numFmtId="0" fontId="1" fillId="0" borderId="13" xfId="0" applyFont="1" applyBorder="1" applyAlignment="1">
      <alignment vertical="center" wrapText="1"/>
    </xf>
    <xf numFmtId="0" fontId="1" fillId="0" borderId="13" xfId="0" applyFont="1" applyBorder="1" applyAlignment="1">
      <alignment wrapText="1"/>
    </xf>
    <xf numFmtId="0" fontId="5" fillId="5" borderId="12" xfId="0" applyFont="1" applyFill="1" applyBorder="1" applyAlignment="1">
      <alignment horizontal="left" vertical="center"/>
    </xf>
    <xf numFmtId="0" fontId="9" fillId="0" borderId="13" xfId="0" applyFont="1" applyFill="1" applyBorder="1" applyAlignment="1">
      <alignment vertical="center" wrapText="1"/>
    </xf>
    <xf numFmtId="0" fontId="9" fillId="0" borderId="8" xfId="0" applyFont="1" applyFill="1" applyBorder="1" applyAlignment="1">
      <alignment vertical="center" wrapText="1"/>
    </xf>
    <xf numFmtId="0" fontId="8" fillId="11" borderId="8" xfId="0" applyFont="1" applyFill="1" applyBorder="1" applyAlignment="1">
      <alignment wrapText="1"/>
    </xf>
    <xf numFmtId="0" fontId="1" fillId="0" borderId="13" xfId="0" applyFont="1" applyBorder="1" applyAlignment="1">
      <alignment vertical="top" wrapText="1"/>
    </xf>
    <xf numFmtId="0" fontId="10" fillId="11" borderId="7" xfId="0" applyFont="1" applyFill="1" applyBorder="1" applyAlignment="1">
      <alignment wrapText="1"/>
    </xf>
    <xf numFmtId="0" fontId="5" fillId="11" borderId="12" xfId="0" applyFont="1" applyFill="1" applyBorder="1" applyAlignment="1">
      <alignment wrapText="1"/>
    </xf>
    <xf numFmtId="0" fontId="1" fillId="0" borderId="13" xfId="0" applyFont="1" applyBorder="1" applyAlignment="1">
      <alignment vertical="center"/>
    </xf>
    <xf numFmtId="0" fontId="1" fillId="0" borderId="15" xfId="0" applyFont="1" applyBorder="1" applyAlignment="1">
      <alignment vertical="center" wrapText="1"/>
    </xf>
    <xf numFmtId="0" fontId="1" fillId="0" borderId="16" xfId="0" applyFont="1" applyBorder="1" applyAlignment="1">
      <alignment vertical="center" wrapText="1"/>
    </xf>
    <xf numFmtId="0" fontId="5" fillId="11" borderId="13" xfId="0" applyFont="1" applyFill="1" applyBorder="1" applyAlignment="1">
      <alignment wrapText="1"/>
    </xf>
    <xf numFmtId="0" fontId="2" fillId="10" borderId="13" xfId="0" applyFont="1" applyFill="1" applyBorder="1" applyAlignment="1">
      <alignment wrapText="1"/>
    </xf>
    <xf numFmtId="0" fontId="0" fillId="0" borderId="1" xfId="0" applyBorder="1" applyAlignment="1">
      <alignment vertical="center"/>
    </xf>
    <xf numFmtId="0" fontId="1" fillId="2" borderId="1" xfId="0" applyFont="1" applyFill="1" applyBorder="1" applyAlignment="1">
      <alignment horizontal="center"/>
    </xf>
    <xf numFmtId="0" fontId="1" fillId="2" borderId="1" xfId="0" applyFont="1" applyFill="1" applyBorder="1" applyAlignment="1"/>
    <xf numFmtId="11" fontId="0" fillId="0" borderId="1" xfId="0" applyNumberFormat="1" applyBorder="1" applyAlignment="1">
      <alignment vertical="center"/>
    </xf>
    <xf numFmtId="49" fontId="0" fillId="0" borderId="1" xfId="0" applyNumberFormat="1" applyBorder="1" applyAlignment="1">
      <alignment vertical="center"/>
    </xf>
    <xf numFmtId="49" fontId="6" fillId="0" borderId="1" xfId="0" applyNumberFormat="1" applyFont="1" applyBorder="1" applyAlignment="1">
      <alignment vertical="center"/>
    </xf>
    <xf numFmtId="0" fontId="0" fillId="0" borderId="0" xfId="0" applyAlignment="1">
      <alignment vertical="center"/>
    </xf>
    <xf numFmtId="3" fontId="13" fillId="0" borderId="8" xfId="0" applyNumberFormat="1" applyFont="1" applyBorder="1" applyAlignment="1">
      <alignment horizontal="right" vertical="center" wrapText="1"/>
    </xf>
    <xf numFmtId="3" fontId="9" fillId="9" borderId="1" xfId="0" applyNumberFormat="1" applyFont="1" applyFill="1" applyBorder="1" applyAlignment="1">
      <alignment vertical="center" wrapText="1"/>
    </xf>
    <xf numFmtId="3" fontId="7" fillId="0" borderId="1" xfId="0" applyNumberFormat="1" applyFont="1" applyFill="1" applyBorder="1" applyAlignment="1">
      <alignment vertical="center" wrapText="1"/>
    </xf>
    <xf numFmtId="3" fontId="1" fillId="9" borderId="1" xfId="0" applyNumberFormat="1" applyFont="1" applyFill="1" applyBorder="1" applyAlignment="1">
      <alignment horizontal="right" vertical="center"/>
    </xf>
    <xf numFmtId="0" fontId="1" fillId="12" borderId="13" xfId="0" applyFont="1" applyFill="1" applyBorder="1" applyAlignment="1">
      <alignment vertical="center" wrapText="1"/>
    </xf>
    <xf numFmtId="0" fontId="1" fillId="0" borderId="13" xfId="0" applyFont="1" applyBorder="1" applyAlignment="1">
      <alignment horizontal="left" vertical="center" wrapText="1"/>
    </xf>
    <xf numFmtId="3" fontId="7" fillId="9" borderId="1" xfId="0" applyNumberFormat="1" applyFont="1" applyFill="1" applyBorder="1" applyAlignment="1">
      <alignment vertical="center" wrapText="1"/>
    </xf>
    <xf numFmtId="0" fontId="0" fillId="13" borderId="1" xfId="0" applyFill="1" applyBorder="1" applyAlignment="1">
      <alignment vertical="center"/>
    </xf>
    <xf numFmtId="0" fontId="1" fillId="13" borderId="13" xfId="0" applyFont="1" applyFill="1" applyBorder="1" applyAlignment="1">
      <alignment vertical="center" wrapText="1"/>
    </xf>
    <xf numFmtId="49" fontId="14" fillId="0" borderId="1" xfId="0" applyNumberFormat="1" applyFont="1" applyBorder="1" applyAlignment="1">
      <alignment vertical="center"/>
    </xf>
    <xf numFmtId="0" fontId="1" fillId="2" borderId="1" xfId="0" applyFont="1" applyFill="1" applyBorder="1" applyAlignment="1">
      <alignment horizontal="center"/>
    </xf>
    <xf numFmtId="0" fontId="1" fillId="2" borderId="1" xfId="0" applyFont="1" applyFill="1" applyBorder="1" applyAlignment="1"/>
    <xf numFmtId="0" fontId="15" fillId="0" borderId="1" xfId="0" applyFont="1" applyBorder="1" applyAlignment="1">
      <alignment vertical="center"/>
    </xf>
    <xf numFmtId="0" fontId="0" fillId="14" borderId="1" xfId="0" applyFill="1" applyBorder="1" applyAlignment="1">
      <alignment vertical="center"/>
    </xf>
    <xf numFmtId="0" fontId="1" fillId="14" borderId="13" xfId="0" applyFont="1" applyFill="1" applyBorder="1" applyAlignment="1">
      <alignment vertical="top" wrapText="1"/>
    </xf>
    <xf numFmtId="0" fontId="1" fillId="14" borderId="1" xfId="0" applyFont="1" applyFill="1" applyBorder="1" applyAlignment="1">
      <alignment wrapText="1"/>
    </xf>
    <xf numFmtId="0" fontId="1" fillId="14" borderId="1" xfId="0" applyFont="1" applyFill="1" applyBorder="1"/>
    <xf numFmtId="0" fontId="1" fillId="14" borderId="1" xfId="0" applyFont="1" applyFill="1" applyBorder="1" applyAlignment="1"/>
    <xf numFmtId="3" fontId="0" fillId="0" borderId="0" xfId="0" applyNumberFormat="1" applyAlignment="1">
      <alignment vertical="center"/>
    </xf>
    <xf numFmtId="0" fontId="1" fillId="2" borderId="1" xfId="0" applyFont="1" applyFill="1" applyBorder="1" applyAlignment="1">
      <alignment vertical="center"/>
    </xf>
    <xf numFmtId="3" fontId="7" fillId="9" borderId="1" xfId="0" applyNumberFormat="1" applyFont="1" applyFill="1" applyBorder="1" applyAlignment="1">
      <alignment horizontal="right" vertical="center" wrapText="1"/>
    </xf>
    <xf numFmtId="3" fontId="7" fillId="9" borderId="10" xfId="0" applyNumberFormat="1" applyFont="1" applyFill="1" applyBorder="1" applyAlignment="1">
      <alignment horizontal="right" vertical="center" wrapText="1"/>
    </xf>
    <xf numFmtId="0" fontId="18" fillId="0" borderId="13" xfId="0" applyFont="1" applyBorder="1" applyAlignment="1">
      <alignment vertical="center" wrapText="1"/>
    </xf>
    <xf numFmtId="3" fontId="16" fillId="0" borderId="10" xfId="0" applyNumberFormat="1" applyFont="1" applyFill="1" applyBorder="1" applyAlignment="1">
      <alignment horizontal="right" vertical="center" wrapText="1"/>
    </xf>
    <xf numFmtId="0" fontId="1" fillId="0" borderId="13" xfId="0" applyFont="1" applyFill="1" applyBorder="1" applyAlignment="1">
      <alignment vertical="center" wrapText="1"/>
    </xf>
    <xf numFmtId="0" fontId="1" fillId="0" borderId="13" xfId="0" applyFont="1" applyFill="1" applyBorder="1" applyAlignment="1">
      <alignment wrapText="1"/>
    </xf>
    <xf numFmtId="3" fontId="16" fillId="9" borderId="10" xfId="0" applyNumberFormat="1" applyFont="1" applyFill="1" applyBorder="1" applyAlignment="1">
      <alignment horizontal="right" vertical="center" wrapText="1"/>
    </xf>
    <xf numFmtId="3" fontId="16" fillId="9" borderId="1" xfId="0" applyNumberFormat="1" applyFont="1" applyFill="1" applyBorder="1" applyAlignment="1">
      <alignment horizontal="right" vertical="center" wrapText="1"/>
    </xf>
    <xf numFmtId="3" fontId="16" fillId="9" borderId="10" xfId="0" applyNumberFormat="1" applyFont="1" applyFill="1" applyBorder="1" applyAlignment="1">
      <alignment horizontal="right" wrapText="1"/>
    </xf>
    <xf numFmtId="0" fontId="1" fillId="0" borderId="12" xfId="0" applyFont="1" applyBorder="1" applyAlignment="1">
      <alignment wrapText="1"/>
    </xf>
    <xf numFmtId="0" fontId="1" fillId="0" borderId="12" xfId="0" applyFont="1" applyBorder="1"/>
    <xf numFmtId="0" fontId="1" fillId="2" borderId="12" xfId="0" applyFont="1" applyFill="1" applyBorder="1" applyAlignment="1"/>
    <xf numFmtId="0" fontId="1" fillId="0" borderId="12" xfId="0" applyFont="1" applyBorder="1" applyAlignment="1">
      <alignment horizontal="center"/>
    </xf>
    <xf numFmtId="0" fontId="1" fillId="2" borderId="12" xfId="0" applyFont="1" applyFill="1" applyBorder="1" applyAlignment="1">
      <alignment horizontal="center"/>
    </xf>
    <xf numFmtId="0" fontId="1" fillId="0" borderId="1" xfId="0" applyFont="1" applyFill="1" applyBorder="1" applyAlignment="1">
      <alignment wrapText="1"/>
    </xf>
    <xf numFmtId="3" fontId="16" fillId="9" borderId="1" xfId="0" applyNumberFormat="1" applyFont="1" applyFill="1" applyBorder="1" applyAlignment="1">
      <alignment horizontal="right" wrapText="1"/>
    </xf>
    <xf numFmtId="0" fontId="20" fillId="0" borderId="1" xfId="0" applyFont="1" applyBorder="1" applyAlignment="1">
      <alignment vertical="center"/>
    </xf>
    <xf numFmtId="0" fontId="20" fillId="15" borderId="1" xfId="0" applyFont="1" applyFill="1" applyBorder="1" applyAlignment="1">
      <alignment vertical="center"/>
    </xf>
    <xf numFmtId="0" fontId="19" fillId="0" borderId="13" xfId="0" applyFont="1" applyBorder="1" applyAlignment="1">
      <alignment vertical="center" wrapText="1"/>
    </xf>
    <xf numFmtId="0" fontId="0" fillId="15" borderId="1" xfId="0" applyFill="1" applyBorder="1" applyAlignment="1">
      <alignment vertical="center"/>
    </xf>
    <xf numFmtId="3" fontId="19" fillId="9" borderId="1" xfId="0" applyNumberFormat="1" applyFont="1" applyFill="1" applyBorder="1" applyAlignment="1">
      <alignment horizontal="right" vertical="center"/>
    </xf>
    <xf numFmtId="3" fontId="16" fillId="9" borderId="7" xfId="0" applyNumberFormat="1" applyFont="1" applyFill="1" applyBorder="1" applyAlignment="1">
      <alignment horizontal="right" vertical="center" wrapText="1"/>
    </xf>
    <xf numFmtId="3" fontId="21" fillId="9" borderId="1" xfId="0" applyNumberFormat="1" applyFont="1" applyFill="1" applyBorder="1" applyAlignment="1">
      <alignment vertical="center" wrapText="1"/>
    </xf>
    <xf numFmtId="49" fontId="20" fillId="15" borderId="1" xfId="0" applyNumberFormat="1" applyFont="1" applyFill="1" applyBorder="1" applyAlignment="1">
      <alignment vertical="center"/>
    </xf>
    <xf numFmtId="3" fontId="17" fillId="9" borderId="1" xfId="0" applyNumberFormat="1" applyFont="1" applyFill="1" applyBorder="1" applyAlignment="1">
      <alignment horizontal="right" vertical="center"/>
    </xf>
    <xf numFmtId="3" fontId="22" fillId="9" borderId="1" xfId="0" applyNumberFormat="1" applyFont="1" applyFill="1" applyBorder="1" applyAlignment="1">
      <alignment vertical="center" wrapText="1"/>
    </xf>
    <xf numFmtId="0" fontId="1" fillId="2" borderId="1" xfId="0" applyFont="1" applyFill="1" applyBorder="1" applyAlignment="1">
      <alignment horizontal="center"/>
    </xf>
    <xf numFmtId="0" fontId="1" fillId="2" borderId="1" xfId="0" applyFont="1" applyFill="1" applyBorder="1" applyAlignment="1"/>
    <xf numFmtId="0" fontId="24" fillId="0" borderId="0" xfId="0" applyFont="1" applyAlignment="1">
      <alignment horizontal="center"/>
    </xf>
    <xf numFmtId="0" fontId="24" fillId="0" borderId="0" xfId="0" applyFont="1"/>
    <xf numFmtId="0" fontId="0" fillId="16" borderId="1" xfId="0" applyFill="1" applyBorder="1"/>
    <xf numFmtId="0" fontId="24" fillId="16" borderId="1" xfId="0" applyFont="1" applyFill="1" applyBorder="1"/>
    <xf numFmtId="0" fontId="0" fillId="0" borderId="1" xfId="0" applyBorder="1"/>
    <xf numFmtId="164" fontId="0" fillId="0" borderId="1" xfId="0" applyNumberFormat="1" applyBorder="1" applyAlignment="1">
      <alignment horizontal="right" vertical="center"/>
    </xf>
    <xf numFmtId="164" fontId="0" fillId="0" borderId="0" xfId="0" applyNumberFormat="1"/>
    <xf numFmtId="0" fontId="25" fillId="0" borderId="1" xfId="0" applyFont="1" applyBorder="1" applyAlignment="1">
      <alignment vertical="top"/>
    </xf>
    <xf numFmtId="164" fontId="0" fillId="0" borderId="1" xfId="0" applyNumberFormat="1" applyBorder="1"/>
    <xf numFmtId="164" fontId="0" fillId="0" borderId="1" xfId="0" applyNumberFormat="1" applyFill="1" applyBorder="1"/>
    <xf numFmtId="0" fontId="0" fillId="17" borderId="1" xfId="0" applyFill="1" applyBorder="1"/>
    <xf numFmtId="164" fontId="0" fillId="17" borderId="1" xfId="0" applyNumberFormat="1" applyFill="1" applyBorder="1"/>
    <xf numFmtId="164" fontId="0" fillId="17" borderId="1" xfId="0" applyNumberFormat="1" applyFill="1" applyBorder="1" applyAlignment="1">
      <alignment horizontal="right" vertical="center"/>
    </xf>
    <xf numFmtId="0" fontId="23" fillId="18" borderId="1" xfId="1" applyFont="1" applyFill="1" applyBorder="1" applyAlignment="1">
      <alignment horizontal="left" wrapText="1" indent="3"/>
    </xf>
    <xf numFmtId="164" fontId="0" fillId="18" borderId="1" xfId="0" applyNumberFormat="1" applyFill="1" applyBorder="1"/>
    <xf numFmtId="0" fontId="0" fillId="18" borderId="1" xfId="0" applyFill="1" applyBorder="1" applyAlignment="1">
      <alignment horizontal="left" indent="2"/>
    </xf>
    <xf numFmtId="0" fontId="0" fillId="18" borderId="1" xfId="0" applyFill="1" applyBorder="1" applyAlignment="1">
      <alignment horizontal="left" wrapText="1" indent="2"/>
    </xf>
    <xf numFmtId="0" fontId="0" fillId="17" borderId="1" xfId="0" applyFill="1" applyBorder="1" applyAlignment="1">
      <alignment horizontal="left" indent="2"/>
    </xf>
    <xf numFmtId="164" fontId="15" fillId="17" borderId="1" xfId="0" applyNumberFormat="1" applyFont="1" applyFill="1" applyBorder="1"/>
    <xf numFmtId="0" fontId="26" fillId="0" borderId="1" xfId="0" applyFont="1" applyBorder="1" applyAlignment="1"/>
    <xf numFmtId="3" fontId="26" fillId="0" borderId="1" xfId="0" applyNumberFormat="1" applyFont="1" applyBorder="1" applyAlignment="1"/>
    <xf numFmtId="0" fontId="0" fillId="0" borderId="0" xfId="0" applyFont="1" applyAlignment="1"/>
    <xf numFmtId="0" fontId="0" fillId="0" borderId="1" xfId="0" applyFont="1" applyBorder="1" applyAlignment="1"/>
    <xf numFmtId="0" fontId="27" fillId="0" borderId="1" xfId="0" applyFont="1" applyFill="1" applyBorder="1" applyAlignment="1"/>
    <xf numFmtId="3" fontId="0" fillId="0" borderId="1" xfId="0" applyNumberFormat="1" applyFont="1" applyBorder="1" applyAlignment="1"/>
    <xf numFmtId="0" fontId="28" fillId="0" borderId="1" xfId="0" applyFont="1" applyFill="1" applyBorder="1" applyAlignment="1"/>
    <xf numFmtId="0" fontId="26" fillId="0" borderId="1" xfId="0" applyFont="1" applyFill="1" applyBorder="1" applyAlignment="1"/>
    <xf numFmtId="0" fontId="29" fillId="0" borderId="1" xfId="0" applyFont="1" applyFill="1" applyBorder="1" applyAlignment="1"/>
    <xf numFmtId="3" fontId="26" fillId="0" borderId="1" xfId="0" applyNumberFormat="1" applyFont="1" applyFill="1" applyBorder="1" applyAlignment="1"/>
    <xf numFmtId="0" fontId="25" fillId="0" borderId="0" xfId="0" applyFont="1" applyFill="1" applyBorder="1" applyAlignment="1"/>
    <xf numFmtId="0" fontId="25" fillId="0" borderId="12" xfId="0" applyFont="1" applyFill="1" applyBorder="1" applyAlignment="1"/>
    <xf numFmtId="0" fontId="25" fillId="0" borderId="13" xfId="0" applyFont="1" applyFill="1" applyBorder="1" applyAlignment="1"/>
    <xf numFmtId="0" fontId="0" fillId="0" borderId="1" xfId="0" applyFont="1" applyFill="1" applyBorder="1" applyAlignment="1"/>
    <xf numFmtId="3" fontId="0" fillId="0" borderId="1" xfId="0" applyNumberFormat="1" applyFont="1" applyFill="1" applyBorder="1" applyAlignment="1"/>
    <xf numFmtId="0" fontId="1" fillId="0" borderId="1" xfId="0" applyFont="1" applyFill="1" applyBorder="1" applyAlignment="1">
      <alignment horizontal="left"/>
    </xf>
    <xf numFmtId="0" fontId="30" fillId="0" borderId="1" xfId="0" applyFont="1" applyFill="1" applyBorder="1" applyAlignment="1"/>
    <xf numFmtId="3" fontId="31" fillId="0" borderId="1" xfId="0" applyNumberFormat="1" applyFont="1" applyBorder="1" applyAlignment="1"/>
    <xf numFmtId="3" fontId="0" fillId="0" borderId="0" xfId="0" applyNumberFormat="1" applyFont="1" applyAlignment="1"/>
    <xf numFmtId="0" fontId="2" fillId="0" borderId="4" xfId="0" applyFont="1" applyBorder="1" applyAlignment="1"/>
    <xf numFmtId="0" fontId="2" fillId="0" borderId="2" xfId="0" applyFont="1" applyBorder="1" applyAlignment="1"/>
    <xf numFmtId="0" fontId="2" fillId="0" borderId="6" xfId="0" applyFont="1" applyBorder="1" applyAlignment="1"/>
    <xf numFmtId="3" fontId="21" fillId="9" borderId="1" xfId="0" applyNumberFormat="1" applyFont="1" applyFill="1" applyBorder="1" applyAlignment="1">
      <alignment horizontal="right" vertical="center" wrapText="1"/>
    </xf>
    <xf numFmtId="3" fontId="0" fillId="0" borderId="1" xfId="0" applyNumberFormat="1" applyBorder="1"/>
    <xf numFmtId="9" fontId="0" fillId="0" borderId="1" xfId="0" applyNumberFormat="1" applyBorder="1"/>
    <xf numFmtId="0" fontId="1" fillId="0" borderId="7" xfId="0" applyFont="1" applyBorder="1" applyAlignment="1">
      <alignment horizontal="center"/>
    </xf>
    <xf numFmtId="0" fontId="1" fillId="0" borderId="8" xfId="0" applyFont="1" applyBorder="1" applyAlignment="1">
      <alignment horizontal="center"/>
    </xf>
    <xf numFmtId="0" fontId="1" fillId="0" borderId="0" xfId="0" applyFont="1" applyBorder="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1" fillId="2" borderId="1" xfId="0" applyFont="1" applyFill="1" applyBorder="1" applyAlignment="1">
      <alignment horizontal="left"/>
    </xf>
    <xf numFmtId="0" fontId="1" fillId="2" borderId="1" xfId="0" applyFont="1" applyFill="1" applyBorder="1" applyAlignment="1">
      <alignment horizont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9" xfId="0" applyFont="1" applyFill="1" applyBorder="1" applyAlignment="1">
      <alignment horizontal="center" wrapText="1"/>
    </xf>
    <xf numFmtId="0" fontId="1" fillId="2" borderId="1" xfId="0" applyFont="1" applyFill="1" applyBorder="1" applyAlignment="1"/>
    <xf numFmtId="0" fontId="0" fillId="0" borderId="1" xfId="0" applyBorder="1" applyAlignment="1">
      <alignment horizontal="center" vertical="center"/>
    </xf>
    <xf numFmtId="0" fontId="2" fillId="3" borderId="11" xfId="0" applyFont="1" applyFill="1" applyBorder="1" applyAlignment="1">
      <alignment horizontal="left" vertical="center"/>
    </xf>
    <xf numFmtId="0" fontId="2" fillId="3" borderId="12" xfId="0" applyFont="1" applyFill="1" applyBorder="1" applyAlignment="1">
      <alignment horizontal="left" vertical="center"/>
    </xf>
    <xf numFmtId="0" fontId="2" fillId="3" borderId="13" xfId="0" applyFont="1" applyFill="1" applyBorder="1" applyAlignment="1">
      <alignment horizontal="left" vertical="center"/>
    </xf>
    <xf numFmtId="0" fontId="2" fillId="3" borderId="12" xfId="0" applyFont="1" applyFill="1" applyBorder="1" applyAlignment="1">
      <alignment horizontal="left"/>
    </xf>
    <xf numFmtId="0" fontId="2" fillId="3" borderId="13" xfId="0" applyFont="1" applyFill="1" applyBorder="1" applyAlignment="1">
      <alignment horizontal="left"/>
    </xf>
    <xf numFmtId="0" fontId="1" fillId="2" borderId="10" xfId="0" applyFont="1" applyFill="1" applyBorder="1" applyAlignment="1">
      <alignment horizontal="center" wrapText="1"/>
    </xf>
    <xf numFmtId="0" fontId="26" fillId="0" borderId="1" xfId="0" applyFont="1" applyBorder="1" applyAlignment="1">
      <alignment horizontal="center"/>
    </xf>
    <xf numFmtId="0" fontId="32" fillId="0" borderId="0" xfId="0" applyFont="1" applyAlignment="1">
      <alignment horizontal="center"/>
    </xf>
    <xf numFmtId="0" fontId="26" fillId="0" borderId="1" xfId="0" applyFont="1" applyFill="1" applyBorder="1" applyAlignment="1">
      <alignment horizontal="center"/>
    </xf>
    <xf numFmtId="0" fontId="24" fillId="0" borderId="0" xfId="0" applyFont="1" applyAlignment="1">
      <alignment horizontal="center"/>
    </xf>
  </cellXfs>
  <cellStyles count="6">
    <cellStyle name="Lien hypertexte" xfId="2" builtinId="8" hidden="1"/>
    <cellStyle name="Lien hypertexte" xfId="4" builtinId="8" hidden="1"/>
    <cellStyle name="Lien hypertexte visité" xfId="3" builtinId="9" hidden="1"/>
    <cellStyle name="Lien hypertexte visité" xfId="5" builtinId="9" hidden="1"/>
    <cellStyle name="Normal" xfId="0" builtinId="0"/>
    <cellStyle name="Normal 4" xfId="1" xr:uid="{00000000-0005-0000-0000-000005000000}"/>
  </cellStyles>
  <dxfs count="0"/>
  <tableStyles count="0" defaultTableStyle="TableStyleMedium2" defaultPivotStyle="PivotStyleLight16"/>
  <colors>
    <mruColors>
      <color rgb="FF009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5"/>
  <sheetViews>
    <sheetView tabSelected="1" topLeftCell="A56" workbookViewId="0">
      <selection activeCell="X59" sqref="X59"/>
    </sheetView>
  </sheetViews>
  <sheetFormatPr baseColWidth="10" defaultColWidth="8.83203125" defaultRowHeight="15" x14ac:dyDescent="0.2"/>
  <cols>
    <col min="1" max="1" width="9.6640625" bestFit="1" customWidth="1"/>
    <col min="2" max="2" width="51.83203125" customWidth="1"/>
    <col min="3" max="3" width="52.6640625" customWidth="1"/>
    <col min="4" max="4" width="52.6640625" hidden="1" customWidth="1"/>
    <col min="5" max="5" width="3.1640625" hidden="1" customWidth="1"/>
    <col min="6" max="6" width="10.6640625" hidden="1" customWidth="1"/>
    <col min="7" max="7" width="9.1640625" hidden="1" customWidth="1"/>
    <col min="8" max="8" width="16.1640625" hidden="1" customWidth="1"/>
    <col min="9" max="9" width="3.83203125" hidden="1" customWidth="1"/>
    <col min="10" max="12" width="9.1640625" hidden="1" customWidth="1"/>
    <col min="13" max="13" width="3.33203125" hidden="1" customWidth="1"/>
    <col min="14" max="16" width="9.1640625" hidden="1" customWidth="1"/>
    <col min="17" max="17" width="3.6640625" hidden="1" customWidth="1"/>
    <col min="18" max="20" width="9.1640625" hidden="1" customWidth="1"/>
    <col min="21" max="21" width="3.33203125" hidden="1" customWidth="1"/>
    <col min="22" max="22" width="36.6640625" hidden="1" customWidth="1"/>
    <col min="23" max="23" width="34" hidden="1" customWidth="1"/>
    <col min="24" max="24" width="18.33203125" style="27" customWidth="1"/>
    <col min="25" max="25" width="12" customWidth="1"/>
    <col min="26" max="27" width="18.1640625" customWidth="1"/>
    <col min="28" max="28" width="21.6640625" customWidth="1"/>
    <col min="30" max="30" width="9.33203125" bestFit="1" customWidth="1"/>
  </cols>
  <sheetData>
    <row r="1" spans="1:30" s="1" customFormat="1" ht="16" x14ac:dyDescent="0.2">
      <c r="B1" s="4" t="s">
        <v>0</v>
      </c>
      <c r="C1" s="8"/>
      <c r="D1" s="9"/>
      <c r="E1" s="68"/>
      <c r="F1" s="13"/>
      <c r="G1" s="186"/>
      <c r="H1" s="186"/>
      <c r="I1" s="186"/>
      <c r="J1" s="186"/>
      <c r="K1" s="186"/>
      <c r="L1" s="186"/>
      <c r="M1" s="186"/>
      <c r="N1" s="186"/>
      <c r="O1" s="186"/>
      <c r="P1" s="186"/>
      <c r="Q1" s="186"/>
      <c r="R1" s="186"/>
      <c r="S1" s="186"/>
      <c r="T1" s="186"/>
      <c r="U1" s="186"/>
      <c r="V1" s="186"/>
      <c r="W1" s="186"/>
      <c r="X1" s="186"/>
      <c r="Y1" s="186"/>
      <c r="Z1" s="186"/>
      <c r="AA1" s="186"/>
      <c r="AB1" s="187"/>
    </row>
    <row r="2" spans="1:30" s="1" customFormat="1" ht="16" x14ac:dyDescent="0.2">
      <c r="B2" s="5" t="s">
        <v>1</v>
      </c>
      <c r="C2" s="9"/>
      <c r="D2" s="9"/>
      <c r="E2" s="68"/>
      <c r="F2" s="11"/>
      <c r="G2" s="186" t="s">
        <v>2</v>
      </c>
      <c r="H2" s="186"/>
      <c r="I2" s="68"/>
      <c r="J2" s="68"/>
      <c r="K2" s="68"/>
      <c r="L2" s="68"/>
      <c r="M2" s="68"/>
      <c r="N2" s="68"/>
      <c r="O2" s="68"/>
      <c r="P2" s="68"/>
      <c r="Q2" s="68"/>
      <c r="R2" s="68"/>
      <c r="S2" s="68"/>
      <c r="T2" s="68"/>
      <c r="U2" s="68"/>
      <c r="V2" s="68"/>
      <c r="W2" s="68"/>
      <c r="X2" s="18"/>
      <c r="Y2" s="68"/>
      <c r="Z2" s="68"/>
      <c r="AA2" s="68"/>
      <c r="AB2" s="68"/>
    </row>
    <row r="3" spans="1:30" s="1" customFormat="1" ht="16" x14ac:dyDescent="0.2">
      <c r="B3" s="5" t="s">
        <v>3</v>
      </c>
      <c r="C3" s="9"/>
      <c r="D3" s="9"/>
      <c r="E3" s="188"/>
      <c r="F3" s="188"/>
      <c r="G3" s="188"/>
      <c r="H3" s="188"/>
      <c r="I3" s="188"/>
      <c r="J3" s="188"/>
      <c r="K3" s="188"/>
      <c r="L3" s="188"/>
      <c r="M3" s="188"/>
      <c r="N3" s="188"/>
      <c r="O3" s="188"/>
      <c r="P3" s="188"/>
      <c r="Q3" s="188"/>
      <c r="R3" s="188"/>
      <c r="S3" s="188"/>
      <c r="T3" s="188"/>
      <c r="U3" s="188"/>
      <c r="V3" s="188"/>
      <c r="W3" s="188"/>
      <c r="X3" s="188"/>
      <c r="Y3" s="188"/>
      <c r="Z3" s="188"/>
      <c r="AA3" s="188"/>
      <c r="AB3" s="188"/>
    </row>
    <row r="4" spans="1:30" s="1" customFormat="1" ht="16" x14ac:dyDescent="0.2">
      <c r="B4" s="5" t="s">
        <v>4</v>
      </c>
      <c r="C4" s="9"/>
      <c r="D4" s="9"/>
      <c r="E4" s="68"/>
      <c r="F4" s="12"/>
      <c r="G4" s="186" t="s">
        <v>5</v>
      </c>
      <c r="H4" s="186"/>
      <c r="I4" s="186"/>
      <c r="J4" s="186"/>
      <c r="K4" s="186"/>
      <c r="L4" s="186"/>
      <c r="M4" s="186"/>
      <c r="N4" s="186"/>
      <c r="O4" s="186"/>
      <c r="P4" s="186"/>
      <c r="Q4" s="186"/>
      <c r="R4" s="186"/>
      <c r="S4" s="186"/>
      <c r="T4" s="186"/>
      <c r="U4" s="186"/>
      <c r="V4" s="186"/>
      <c r="W4" s="186"/>
      <c r="X4" s="186"/>
      <c r="Y4" s="186"/>
      <c r="Z4" s="186"/>
      <c r="AA4" s="186"/>
      <c r="AB4" s="187"/>
    </row>
    <row r="5" spans="1:30" s="1" customFormat="1" ht="16" x14ac:dyDescent="0.2">
      <c r="B5" s="6" t="s">
        <v>312</v>
      </c>
      <c r="C5" s="10"/>
      <c r="D5" s="10"/>
      <c r="E5" s="184"/>
      <c r="F5" s="184"/>
      <c r="G5" s="184"/>
      <c r="H5" s="184"/>
      <c r="I5" s="184"/>
      <c r="J5" s="184"/>
      <c r="K5" s="184"/>
      <c r="L5" s="184"/>
      <c r="M5" s="184"/>
      <c r="N5" s="184"/>
      <c r="O5" s="184"/>
      <c r="P5" s="184"/>
      <c r="Q5" s="184"/>
      <c r="R5" s="184"/>
      <c r="S5" s="184"/>
      <c r="T5" s="184"/>
      <c r="U5" s="184"/>
      <c r="V5" s="184"/>
      <c r="W5" s="184"/>
      <c r="X5" s="184"/>
      <c r="Y5" s="184"/>
      <c r="Z5" s="184"/>
      <c r="AA5" s="184"/>
      <c r="AB5" s="185"/>
    </row>
    <row r="6" spans="1:30" ht="15.75" customHeight="1" x14ac:dyDescent="0.2">
      <c r="A6" s="197" t="s">
        <v>221</v>
      </c>
      <c r="B6" s="191" t="s">
        <v>6</v>
      </c>
      <c r="C6" s="193" t="s">
        <v>7</v>
      </c>
      <c r="D6" s="195" t="s">
        <v>8</v>
      </c>
      <c r="E6" s="190"/>
      <c r="F6" s="196" t="s">
        <v>9</v>
      </c>
      <c r="G6" s="196"/>
      <c r="H6" s="196"/>
      <c r="I6" s="190"/>
      <c r="J6" s="189" t="s">
        <v>10</v>
      </c>
      <c r="K6" s="189"/>
      <c r="L6" s="189"/>
      <c r="M6" s="190"/>
      <c r="N6" s="196" t="s">
        <v>11</v>
      </c>
      <c r="O6" s="196"/>
      <c r="P6" s="196"/>
      <c r="Q6" s="190"/>
      <c r="R6" s="189" t="s">
        <v>12</v>
      </c>
      <c r="S6" s="189"/>
      <c r="T6" s="189"/>
      <c r="U6" s="190"/>
      <c r="V6" s="195" t="s">
        <v>13</v>
      </c>
      <c r="W6" s="195" t="s">
        <v>14</v>
      </c>
      <c r="X6" s="195" t="s">
        <v>15</v>
      </c>
      <c r="Y6" s="195" t="s">
        <v>16</v>
      </c>
      <c r="Z6" s="195" t="s">
        <v>17</v>
      </c>
      <c r="AA6" s="195" t="s">
        <v>219</v>
      </c>
      <c r="AB6" s="190" t="s">
        <v>18</v>
      </c>
    </row>
    <row r="7" spans="1:30" ht="16" x14ac:dyDescent="0.2">
      <c r="A7" s="197"/>
      <c r="B7" s="192"/>
      <c r="C7" s="194"/>
      <c r="D7" s="194"/>
      <c r="E7" s="190"/>
      <c r="F7" s="3" t="s">
        <v>19</v>
      </c>
      <c r="G7" s="3" t="s">
        <v>20</v>
      </c>
      <c r="H7" s="3" t="s">
        <v>21</v>
      </c>
      <c r="I7" s="190"/>
      <c r="J7" s="3" t="s">
        <v>22</v>
      </c>
      <c r="K7" s="3" t="s">
        <v>23</v>
      </c>
      <c r="L7" s="3" t="s">
        <v>24</v>
      </c>
      <c r="M7" s="190"/>
      <c r="N7" s="3" t="s">
        <v>25</v>
      </c>
      <c r="O7" s="3" t="s">
        <v>26</v>
      </c>
      <c r="P7" s="3" t="s">
        <v>27</v>
      </c>
      <c r="Q7" s="190"/>
      <c r="R7" s="3" t="s">
        <v>28</v>
      </c>
      <c r="S7" s="3" t="s">
        <v>29</v>
      </c>
      <c r="T7" s="3" t="s">
        <v>30</v>
      </c>
      <c r="U7" s="190"/>
      <c r="V7" s="194"/>
      <c r="W7" s="194"/>
      <c r="X7" s="203"/>
      <c r="Y7" s="203"/>
      <c r="Z7" s="203"/>
      <c r="AA7" s="203"/>
      <c r="AB7" s="190"/>
    </row>
    <row r="8" spans="1:30" ht="29.25" customHeight="1" x14ac:dyDescent="0.2">
      <c r="A8" s="85" t="s">
        <v>222</v>
      </c>
      <c r="B8" s="198" t="s">
        <v>31</v>
      </c>
      <c r="C8" s="199"/>
      <c r="D8" s="199"/>
      <c r="E8" s="199"/>
      <c r="F8" s="199"/>
      <c r="G8" s="199"/>
      <c r="H8" s="199"/>
      <c r="I8" s="199"/>
      <c r="J8" s="199"/>
      <c r="K8" s="199"/>
      <c r="L8" s="199"/>
      <c r="M8" s="199"/>
      <c r="N8" s="199"/>
      <c r="O8" s="199"/>
      <c r="P8" s="199"/>
      <c r="Q8" s="199"/>
      <c r="R8" s="199"/>
      <c r="S8" s="199"/>
      <c r="T8" s="199"/>
      <c r="U8" s="199"/>
      <c r="V8" s="199"/>
      <c r="W8" s="199"/>
      <c r="X8" s="199"/>
      <c r="Y8" s="199"/>
      <c r="Z8" s="199"/>
      <c r="AA8" s="199"/>
      <c r="AB8" s="200"/>
    </row>
    <row r="9" spans="1:30" ht="16" x14ac:dyDescent="0.2">
      <c r="A9" s="85" t="s">
        <v>223</v>
      </c>
      <c r="B9" s="16" t="s">
        <v>32</v>
      </c>
      <c r="C9" s="16"/>
      <c r="D9" s="16"/>
      <c r="E9" s="16"/>
      <c r="F9" s="16"/>
      <c r="G9" s="16"/>
      <c r="H9" s="16"/>
      <c r="I9" s="16"/>
      <c r="J9" s="16"/>
      <c r="K9" s="16"/>
      <c r="L9" s="16"/>
      <c r="M9" s="16"/>
      <c r="N9" s="16"/>
      <c r="O9" s="16"/>
      <c r="P9" s="16"/>
      <c r="Q9" s="16"/>
      <c r="R9" s="16"/>
      <c r="S9" s="16"/>
      <c r="T9" s="16"/>
      <c r="U9" s="16"/>
      <c r="V9" s="16"/>
      <c r="W9" s="16"/>
      <c r="X9" s="19">
        <f>SUM(X10:X13)</f>
        <v>230000</v>
      </c>
      <c r="Y9" s="16"/>
      <c r="Z9" s="16">
        <f>SUM(Z10:Z12)</f>
        <v>0</v>
      </c>
      <c r="AA9" s="16">
        <f>SUM(AA10:AA12)</f>
        <v>0</v>
      </c>
      <c r="AB9" s="17" t="s">
        <v>441</v>
      </c>
    </row>
    <row r="10" spans="1:30" ht="51" x14ac:dyDescent="0.2">
      <c r="A10" s="85" t="s">
        <v>224</v>
      </c>
      <c r="B10" s="71" t="s">
        <v>33</v>
      </c>
      <c r="C10" s="14" t="s">
        <v>439</v>
      </c>
      <c r="D10" s="2"/>
      <c r="E10" s="66"/>
      <c r="F10" s="39"/>
      <c r="G10" s="39"/>
      <c r="H10" s="39"/>
      <c r="I10" s="65"/>
      <c r="J10" s="39" t="s">
        <v>34</v>
      </c>
      <c r="K10" s="39" t="s">
        <v>34</v>
      </c>
      <c r="L10" s="39" t="s">
        <v>34</v>
      </c>
      <c r="M10" s="65"/>
      <c r="N10" s="39" t="s">
        <v>34</v>
      </c>
      <c r="O10" s="39" t="s">
        <v>34</v>
      </c>
      <c r="P10" s="39" t="s">
        <v>34</v>
      </c>
      <c r="Q10" s="65"/>
      <c r="R10" s="39" t="s">
        <v>34</v>
      </c>
      <c r="S10" s="39" t="s">
        <v>34</v>
      </c>
      <c r="T10" s="39" t="s">
        <v>34</v>
      </c>
      <c r="U10" s="66"/>
      <c r="V10" s="2" t="s">
        <v>35</v>
      </c>
      <c r="W10" s="14" t="s">
        <v>36</v>
      </c>
      <c r="X10" s="136">
        <v>35000</v>
      </c>
      <c r="Y10" s="2"/>
      <c r="Z10" s="2">
        <v>0</v>
      </c>
      <c r="AA10" s="2"/>
      <c r="AB10" s="2"/>
      <c r="AD10" s="110"/>
    </row>
    <row r="11" spans="1:30" ht="85" x14ac:dyDescent="0.2">
      <c r="A11" s="85" t="s">
        <v>225</v>
      </c>
      <c r="B11" s="114" t="s">
        <v>321</v>
      </c>
      <c r="C11" s="14" t="s">
        <v>314</v>
      </c>
      <c r="D11" s="2"/>
      <c r="E11" s="66"/>
      <c r="F11" s="39"/>
      <c r="G11" s="39"/>
      <c r="H11" s="39"/>
      <c r="I11" s="65"/>
      <c r="J11" s="39"/>
      <c r="K11" s="39"/>
      <c r="L11" s="39" t="s">
        <v>34</v>
      </c>
      <c r="M11" s="65"/>
      <c r="N11" s="39" t="s">
        <v>34</v>
      </c>
      <c r="O11" s="39" t="s">
        <v>34</v>
      </c>
      <c r="P11" s="39" t="s">
        <v>34</v>
      </c>
      <c r="Q11" s="65"/>
      <c r="R11" s="39" t="s">
        <v>34</v>
      </c>
      <c r="S11" s="39" t="s">
        <v>34</v>
      </c>
      <c r="T11" s="39" t="s">
        <v>34</v>
      </c>
      <c r="U11" s="66"/>
      <c r="V11" s="14"/>
      <c r="W11" s="14" t="s">
        <v>37</v>
      </c>
      <c r="X11" s="115">
        <v>40000</v>
      </c>
      <c r="Y11" s="2"/>
      <c r="Z11" s="2">
        <v>0</v>
      </c>
      <c r="AA11" s="2"/>
      <c r="AB11" s="2"/>
    </row>
    <row r="12" spans="1:30" ht="51" x14ac:dyDescent="0.2">
      <c r="A12" s="85" t="s">
        <v>226</v>
      </c>
      <c r="B12" s="71" t="s">
        <v>334</v>
      </c>
      <c r="C12" s="14" t="s">
        <v>38</v>
      </c>
      <c r="D12" s="2"/>
      <c r="E12" s="66"/>
      <c r="F12" s="39"/>
      <c r="G12" s="39" t="s">
        <v>34</v>
      </c>
      <c r="H12" s="39" t="s">
        <v>34</v>
      </c>
      <c r="I12" s="65"/>
      <c r="J12" s="39" t="s">
        <v>34</v>
      </c>
      <c r="K12" s="39" t="s">
        <v>34</v>
      </c>
      <c r="L12" s="39" t="s">
        <v>34</v>
      </c>
      <c r="M12" s="65"/>
      <c r="N12" s="39"/>
      <c r="O12" s="39"/>
      <c r="P12" s="39"/>
      <c r="Q12" s="65"/>
      <c r="R12" s="39"/>
      <c r="S12" s="39"/>
      <c r="T12" s="39"/>
      <c r="U12" s="66"/>
      <c r="V12" s="14" t="s">
        <v>39</v>
      </c>
      <c r="W12" s="2" t="s">
        <v>40</v>
      </c>
      <c r="X12" s="118">
        <v>55000</v>
      </c>
      <c r="Y12" s="2"/>
      <c r="Z12" s="2">
        <v>0</v>
      </c>
      <c r="AA12" s="2">
        <v>0</v>
      </c>
      <c r="AB12" s="2"/>
    </row>
    <row r="13" spans="1:30" ht="51" x14ac:dyDescent="0.2">
      <c r="A13" s="131"/>
      <c r="B13" s="130" t="s">
        <v>135</v>
      </c>
      <c r="C13" s="14" t="s">
        <v>440</v>
      </c>
      <c r="D13" s="122"/>
      <c r="E13" s="123"/>
      <c r="F13" s="124"/>
      <c r="G13" s="124"/>
      <c r="H13" s="124"/>
      <c r="I13" s="125"/>
      <c r="J13" s="124"/>
      <c r="K13" s="124"/>
      <c r="L13" s="124"/>
      <c r="M13" s="125"/>
      <c r="N13" s="124"/>
      <c r="O13" s="124"/>
      <c r="P13" s="124"/>
      <c r="Q13" s="125"/>
      <c r="R13" s="124"/>
      <c r="S13" s="124"/>
      <c r="T13" s="124"/>
      <c r="U13" s="123"/>
      <c r="V13" s="121"/>
      <c r="W13" s="122"/>
      <c r="X13" s="133">
        <v>100000</v>
      </c>
      <c r="Y13" s="122"/>
      <c r="Z13" s="122"/>
      <c r="AA13" s="122"/>
      <c r="AB13" s="15"/>
    </row>
    <row r="14" spans="1:30" ht="16" x14ac:dyDescent="0.2">
      <c r="A14" s="85" t="s">
        <v>227</v>
      </c>
      <c r="B14" s="16" t="s">
        <v>41</v>
      </c>
      <c r="C14" s="16"/>
      <c r="D14" s="16"/>
      <c r="E14" s="16"/>
      <c r="F14" s="16"/>
      <c r="G14" s="16"/>
      <c r="H14" s="16"/>
      <c r="I14" s="16"/>
      <c r="J14" s="16"/>
      <c r="K14" s="16"/>
      <c r="L14" s="16"/>
      <c r="M14" s="16"/>
      <c r="N14" s="16"/>
      <c r="O14" s="16"/>
      <c r="P14" s="16"/>
      <c r="Q14" s="16"/>
      <c r="R14" s="16"/>
      <c r="S14" s="16"/>
      <c r="T14" s="16"/>
      <c r="U14" s="16"/>
      <c r="V14" s="16"/>
      <c r="W14" s="16"/>
      <c r="X14" s="19">
        <f>SUM(X15:X17)</f>
        <v>80000</v>
      </c>
      <c r="Y14" s="16"/>
      <c r="Z14" s="19">
        <f>SUM(Z15:Z16)</f>
        <v>0</v>
      </c>
      <c r="AA14" s="19">
        <f>SUM(AA15:AA16)</f>
        <v>30000</v>
      </c>
      <c r="AB14" s="17" t="s">
        <v>42</v>
      </c>
    </row>
    <row r="15" spans="1:30" ht="102" x14ac:dyDescent="0.2">
      <c r="A15" s="85" t="s">
        <v>228</v>
      </c>
      <c r="B15" s="116" t="s">
        <v>43</v>
      </c>
      <c r="C15" s="60" t="s">
        <v>44</v>
      </c>
      <c r="D15" s="60" t="s">
        <v>45</v>
      </c>
      <c r="E15" s="111"/>
      <c r="F15" s="61"/>
      <c r="G15" s="61"/>
      <c r="H15" s="61" t="s">
        <v>34</v>
      </c>
      <c r="I15" s="111"/>
      <c r="J15" s="61" t="s">
        <v>34</v>
      </c>
      <c r="K15" s="61" t="s">
        <v>34</v>
      </c>
      <c r="L15" s="61" t="s">
        <v>34</v>
      </c>
      <c r="M15" s="111"/>
      <c r="N15" s="61"/>
      <c r="O15" s="61"/>
      <c r="P15" s="61"/>
      <c r="Q15" s="111"/>
      <c r="R15" s="61"/>
      <c r="S15" s="61"/>
      <c r="T15" s="61"/>
      <c r="U15" s="111"/>
      <c r="V15" s="60" t="s">
        <v>46</v>
      </c>
      <c r="W15" s="60" t="s">
        <v>47</v>
      </c>
      <c r="X15" s="119">
        <v>25000</v>
      </c>
      <c r="Y15" s="2"/>
      <c r="Z15" s="20"/>
      <c r="AA15" s="20">
        <v>15000</v>
      </c>
      <c r="AB15" s="2"/>
    </row>
    <row r="16" spans="1:30" ht="51" x14ac:dyDescent="0.2">
      <c r="A16" s="85" t="s">
        <v>229</v>
      </c>
      <c r="B16" s="117" t="s">
        <v>48</v>
      </c>
      <c r="C16" s="14" t="s">
        <v>49</v>
      </c>
      <c r="D16" s="2"/>
      <c r="E16" s="66"/>
      <c r="F16" s="39"/>
      <c r="G16" s="39"/>
      <c r="H16" s="39" t="s">
        <v>34</v>
      </c>
      <c r="I16" s="65"/>
      <c r="J16" s="39" t="s">
        <v>34</v>
      </c>
      <c r="K16" s="39" t="s">
        <v>34</v>
      </c>
      <c r="L16" s="39" t="s">
        <v>34</v>
      </c>
      <c r="M16" s="65"/>
      <c r="N16" s="39"/>
      <c r="O16" s="39"/>
      <c r="P16" s="39"/>
      <c r="Q16" s="65"/>
      <c r="R16" s="39"/>
      <c r="S16" s="39"/>
      <c r="T16" s="39"/>
      <c r="U16" s="66"/>
      <c r="V16" s="14" t="s">
        <v>50</v>
      </c>
      <c r="W16" s="2" t="s">
        <v>51</v>
      </c>
      <c r="X16" s="120">
        <v>20000</v>
      </c>
      <c r="Y16" s="2"/>
      <c r="Z16" s="2">
        <v>0</v>
      </c>
      <c r="AA16" s="2">
        <v>15000</v>
      </c>
      <c r="AB16" s="2"/>
    </row>
    <row r="17" spans="1:28" ht="17" x14ac:dyDescent="0.2">
      <c r="A17" s="129"/>
      <c r="B17" s="126" t="s">
        <v>316</v>
      </c>
      <c r="C17" s="14" t="s">
        <v>315</v>
      </c>
      <c r="D17" s="2"/>
      <c r="E17" s="103"/>
      <c r="F17" s="39"/>
      <c r="G17" s="39"/>
      <c r="H17" s="39"/>
      <c r="I17" s="102"/>
      <c r="J17" s="39"/>
      <c r="K17" s="39"/>
      <c r="L17" s="39"/>
      <c r="M17" s="102"/>
      <c r="N17" s="39"/>
      <c r="O17" s="39"/>
      <c r="P17" s="39"/>
      <c r="Q17" s="102"/>
      <c r="R17" s="39"/>
      <c r="S17" s="39"/>
      <c r="T17" s="39"/>
      <c r="U17" s="103"/>
      <c r="V17" s="14"/>
      <c r="W17" s="2"/>
      <c r="X17" s="127">
        <v>35000</v>
      </c>
      <c r="Y17" s="2"/>
      <c r="Z17" s="2"/>
      <c r="AA17" s="2"/>
      <c r="AB17" s="2"/>
    </row>
    <row r="18" spans="1:28" ht="16" x14ac:dyDescent="0.2">
      <c r="A18" s="85" t="s">
        <v>230</v>
      </c>
      <c r="B18" s="16" t="s">
        <v>52</v>
      </c>
      <c r="C18" s="16"/>
      <c r="D18" s="16"/>
      <c r="E18" s="16"/>
      <c r="F18" s="40"/>
      <c r="G18" s="40"/>
      <c r="H18" s="40"/>
      <c r="I18" s="40"/>
      <c r="J18" s="40"/>
      <c r="K18" s="40"/>
      <c r="L18" s="40"/>
      <c r="M18" s="40"/>
      <c r="N18" s="40"/>
      <c r="O18" s="40"/>
      <c r="P18" s="40"/>
      <c r="Q18" s="40"/>
      <c r="R18" s="40"/>
      <c r="S18" s="40"/>
      <c r="T18" s="40"/>
      <c r="U18" s="16"/>
      <c r="V18" s="16"/>
      <c r="W18" s="16"/>
      <c r="X18" s="19">
        <f>SUM(X19)</f>
        <v>0</v>
      </c>
      <c r="Y18" s="16"/>
      <c r="Z18" s="16">
        <f>SUM(Z19)</f>
        <v>0</v>
      </c>
      <c r="AA18" s="16">
        <f>SUM(AA19)</f>
        <v>0</v>
      </c>
      <c r="AB18" s="17"/>
    </row>
    <row r="19" spans="1:28" ht="51" x14ac:dyDescent="0.2">
      <c r="A19" s="85" t="s">
        <v>231</v>
      </c>
      <c r="B19" s="72" t="s">
        <v>53</v>
      </c>
      <c r="C19" s="14" t="s">
        <v>54</v>
      </c>
      <c r="D19" s="2"/>
      <c r="E19" s="66"/>
      <c r="F19" s="39"/>
      <c r="G19" s="39" t="s">
        <v>34</v>
      </c>
      <c r="H19" s="39" t="s">
        <v>34</v>
      </c>
      <c r="I19" s="65"/>
      <c r="J19" s="39"/>
      <c r="K19" s="39"/>
      <c r="L19" s="39"/>
      <c r="M19" s="65"/>
      <c r="N19" s="39"/>
      <c r="O19" s="39"/>
      <c r="P19" s="39"/>
      <c r="Q19" s="65"/>
      <c r="R19" s="39"/>
      <c r="S19" s="39"/>
      <c r="T19" s="39"/>
      <c r="U19" s="66"/>
      <c r="V19" s="14" t="s">
        <v>55</v>
      </c>
      <c r="W19" s="2"/>
      <c r="X19" s="20">
        <v>0</v>
      </c>
      <c r="Y19" s="2"/>
      <c r="Z19" s="2">
        <v>0</v>
      </c>
      <c r="AA19" s="2"/>
      <c r="AB19" s="2"/>
    </row>
    <row r="20" spans="1:28" ht="16" x14ac:dyDescent="0.2">
      <c r="A20" s="85" t="s">
        <v>232</v>
      </c>
      <c r="B20" s="16" t="s">
        <v>56</v>
      </c>
      <c r="C20" s="16"/>
      <c r="D20" s="16"/>
      <c r="E20" s="16"/>
      <c r="F20" s="40"/>
      <c r="G20" s="40"/>
      <c r="H20" s="40"/>
      <c r="I20" s="40"/>
      <c r="J20" s="40"/>
      <c r="K20" s="40"/>
      <c r="L20" s="40"/>
      <c r="M20" s="40"/>
      <c r="N20" s="40"/>
      <c r="O20" s="40"/>
      <c r="P20" s="40"/>
      <c r="Q20" s="40"/>
      <c r="R20" s="40"/>
      <c r="S20" s="40"/>
      <c r="T20" s="40"/>
      <c r="U20" s="16"/>
      <c r="V20" s="16"/>
      <c r="W20" s="16"/>
      <c r="X20" s="19">
        <f>SUM(X21:X25)</f>
        <v>80000</v>
      </c>
      <c r="Y20" s="16"/>
      <c r="Z20" s="16">
        <f>SUM(Z21:Z25)</f>
        <v>10000</v>
      </c>
      <c r="AA20" s="16">
        <f>SUM(AA21:AA25)</f>
        <v>32857</v>
      </c>
      <c r="AB20" s="17" t="s">
        <v>42</v>
      </c>
    </row>
    <row r="21" spans="1:28" ht="34" x14ac:dyDescent="0.2">
      <c r="A21" s="85" t="s">
        <v>233</v>
      </c>
      <c r="B21" s="72" t="s">
        <v>57</v>
      </c>
      <c r="C21" s="2"/>
      <c r="D21" s="2"/>
      <c r="E21" s="66"/>
      <c r="F21" s="39"/>
      <c r="G21" s="39"/>
      <c r="H21" s="39"/>
      <c r="I21" s="65"/>
      <c r="J21" s="39" t="s">
        <v>34</v>
      </c>
      <c r="K21" s="39" t="s">
        <v>34</v>
      </c>
      <c r="L21" s="39" t="s">
        <v>34</v>
      </c>
      <c r="M21" s="65"/>
      <c r="N21" s="39"/>
      <c r="O21" s="39"/>
      <c r="P21" s="39"/>
      <c r="Q21" s="65"/>
      <c r="R21" s="39"/>
      <c r="S21" s="39"/>
      <c r="T21" s="39"/>
      <c r="U21" s="66"/>
      <c r="V21" s="14" t="s">
        <v>58</v>
      </c>
      <c r="W21" s="2"/>
      <c r="X21" s="20">
        <v>0</v>
      </c>
      <c r="Y21" s="2"/>
      <c r="Z21" s="2">
        <v>0</v>
      </c>
      <c r="AA21" s="69"/>
      <c r="AB21" s="2"/>
    </row>
    <row r="22" spans="1:28" ht="51" x14ac:dyDescent="0.2">
      <c r="A22" s="85" t="s">
        <v>234</v>
      </c>
      <c r="B22" s="71" t="s">
        <v>59</v>
      </c>
      <c r="C22" s="14" t="s">
        <v>60</v>
      </c>
      <c r="D22" s="14" t="s">
        <v>61</v>
      </c>
      <c r="E22" s="66"/>
      <c r="F22" s="39"/>
      <c r="G22" s="39" t="s">
        <v>34</v>
      </c>
      <c r="H22" s="39" t="s">
        <v>34</v>
      </c>
      <c r="I22" s="65"/>
      <c r="J22" s="39" t="s">
        <v>34</v>
      </c>
      <c r="K22" s="39"/>
      <c r="L22" s="39"/>
      <c r="M22" s="65"/>
      <c r="N22" s="39"/>
      <c r="O22" s="39"/>
      <c r="P22" s="39"/>
      <c r="Q22" s="65"/>
      <c r="R22" s="39"/>
      <c r="S22" s="39"/>
      <c r="T22" s="39"/>
      <c r="U22" s="66"/>
      <c r="V22" s="14" t="s">
        <v>62</v>
      </c>
      <c r="W22" s="14" t="s">
        <v>63</v>
      </c>
      <c r="X22" s="120">
        <v>50000</v>
      </c>
      <c r="Y22" s="2"/>
      <c r="Z22" s="2"/>
      <c r="AA22" s="2">
        <v>15000</v>
      </c>
      <c r="AB22" s="2"/>
    </row>
    <row r="23" spans="1:28" ht="68" x14ac:dyDescent="0.2">
      <c r="A23" s="85" t="s">
        <v>235</v>
      </c>
      <c r="B23" s="71" t="s">
        <v>64</v>
      </c>
      <c r="C23" s="14" t="s">
        <v>65</v>
      </c>
      <c r="D23" s="2"/>
      <c r="E23" s="66"/>
      <c r="F23" s="39"/>
      <c r="G23" s="39" t="s">
        <v>34</v>
      </c>
      <c r="H23" s="39" t="s">
        <v>34</v>
      </c>
      <c r="I23" s="65"/>
      <c r="J23" s="39" t="s">
        <v>34</v>
      </c>
      <c r="K23" s="39" t="s">
        <v>34</v>
      </c>
      <c r="L23" s="39" t="s">
        <v>34</v>
      </c>
      <c r="M23" s="65"/>
      <c r="N23" s="39"/>
      <c r="O23" s="39"/>
      <c r="P23" s="39"/>
      <c r="Q23" s="65"/>
      <c r="R23" s="39"/>
      <c r="S23" s="39"/>
      <c r="T23" s="39"/>
      <c r="U23" s="66"/>
      <c r="V23" s="42" t="s">
        <v>66</v>
      </c>
      <c r="W23" s="14" t="s">
        <v>67</v>
      </c>
      <c r="X23" s="120">
        <v>10000</v>
      </c>
      <c r="Y23" s="2"/>
      <c r="Z23" s="2">
        <v>0</v>
      </c>
      <c r="AA23" s="2">
        <v>0</v>
      </c>
      <c r="AB23" s="2"/>
    </row>
    <row r="24" spans="1:28" ht="51" x14ac:dyDescent="0.2">
      <c r="A24" s="85" t="s">
        <v>236</v>
      </c>
      <c r="B24" s="71" t="s">
        <v>68</v>
      </c>
      <c r="C24" s="14" t="s">
        <v>69</v>
      </c>
      <c r="D24" s="2"/>
      <c r="E24" s="66"/>
      <c r="F24" s="39"/>
      <c r="G24" s="39" t="s">
        <v>34</v>
      </c>
      <c r="H24" s="39" t="s">
        <v>34</v>
      </c>
      <c r="I24" s="65"/>
      <c r="J24" s="39" t="s">
        <v>34</v>
      </c>
      <c r="K24" s="39" t="s">
        <v>34</v>
      </c>
      <c r="L24" s="39" t="s">
        <v>34</v>
      </c>
      <c r="M24" s="65"/>
      <c r="N24" s="39"/>
      <c r="O24" s="39"/>
      <c r="P24" s="39"/>
      <c r="Q24" s="65"/>
      <c r="R24" s="39"/>
      <c r="S24" s="39"/>
      <c r="T24" s="39"/>
      <c r="U24" s="66"/>
      <c r="V24" s="14" t="s">
        <v>70</v>
      </c>
      <c r="W24" s="38" t="s">
        <v>71</v>
      </c>
      <c r="X24" s="21">
        <v>0</v>
      </c>
      <c r="Y24" s="2"/>
      <c r="Z24" s="2">
        <v>0</v>
      </c>
      <c r="AA24" s="2">
        <v>0</v>
      </c>
      <c r="AB24" s="2"/>
    </row>
    <row r="25" spans="1:28" ht="68" x14ac:dyDescent="0.2">
      <c r="A25" s="85" t="s">
        <v>237</v>
      </c>
      <c r="B25" s="71" t="s">
        <v>72</v>
      </c>
      <c r="C25" s="14" t="s">
        <v>73</v>
      </c>
      <c r="D25" s="2"/>
      <c r="E25" s="66"/>
      <c r="F25" s="39" t="s">
        <v>34</v>
      </c>
      <c r="G25" s="39" t="s">
        <v>34</v>
      </c>
      <c r="H25" s="39" t="s">
        <v>34</v>
      </c>
      <c r="I25" s="65"/>
      <c r="J25" s="39" t="s">
        <v>34</v>
      </c>
      <c r="K25" s="39" t="s">
        <v>34</v>
      </c>
      <c r="L25" s="39" t="s">
        <v>34</v>
      </c>
      <c r="M25" s="65"/>
      <c r="N25" s="39" t="s">
        <v>34</v>
      </c>
      <c r="O25" s="39" t="s">
        <v>34</v>
      </c>
      <c r="P25" s="39" t="s">
        <v>34</v>
      </c>
      <c r="Q25" s="65"/>
      <c r="R25" s="39" t="s">
        <v>34</v>
      </c>
      <c r="S25" s="39" t="s">
        <v>34</v>
      </c>
      <c r="T25" s="39" t="s">
        <v>34</v>
      </c>
      <c r="U25" s="66"/>
      <c r="V25" s="14" t="s">
        <v>74</v>
      </c>
      <c r="W25" s="38" t="s">
        <v>75</v>
      </c>
      <c r="X25" s="120">
        <v>20000</v>
      </c>
      <c r="Y25" s="2"/>
      <c r="Z25" s="2">
        <v>10000</v>
      </c>
      <c r="AA25" s="2">
        <v>17857</v>
      </c>
      <c r="AB25" s="2"/>
    </row>
    <row r="26" spans="1:28" ht="16" x14ac:dyDescent="0.2">
      <c r="A26" s="85" t="s">
        <v>238</v>
      </c>
      <c r="B26" s="16" t="s">
        <v>76</v>
      </c>
      <c r="C26" s="16"/>
      <c r="D26" s="16"/>
      <c r="E26" s="16"/>
      <c r="F26" s="16"/>
      <c r="G26" s="16"/>
      <c r="H26" s="16"/>
      <c r="I26" s="16"/>
      <c r="J26" s="16"/>
      <c r="K26" s="16"/>
      <c r="L26" s="16"/>
      <c r="M26" s="16"/>
      <c r="N26" s="16"/>
      <c r="O26" s="16"/>
      <c r="P26" s="16"/>
      <c r="Q26" s="16"/>
      <c r="R26" s="16"/>
      <c r="S26" s="16"/>
      <c r="T26" s="16"/>
      <c r="U26" s="16"/>
      <c r="V26" s="16"/>
      <c r="W26" s="16"/>
      <c r="X26" s="19">
        <f>SUM(X27:X30)</f>
        <v>15000</v>
      </c>
      <c r="Y26" s="16"/>
      <c r="Z26" s="16">
        <f>SUM(Z27:Z30)</f>
        <v>8000</v>
      </c>
      <c r="AA26" s="16">
        <f>SUM(AA27:AA30)</f>
        <v>9000</v>
      </c>
      <c r="AB26" s="17" t="s">
        <v>42</v>
      </c>
    </row>
    <row r="27" spans="1:28" ht="51" x14ac:dyDescent="0.2">
      <c r="A27" s="85" t="s">
        <v>239</v>
      </c>
      <c r="B27" s="71" t="s">
        <v>77</v>
      </c>
      <c r="C27" s="14" t="s">
        <v>78</v>
      </c>
      <c r="D27" s="2"/>
      <c r="E27" s="66"/>
      <c r="F27" s="39"/>
      <c r="G27" s="39" t="s">
        <v>34</v>
      </c>
      <c r="H27" s="39" t="s">
        <v>34</v>
      </c>
      <c r="I27" s="66"/>
      <c r="J27" s="39" t="s">
        <v>34</v>
      </c>
      <c r="K27" s="39"/>
      <c r="L27" s="39"/>
      <c r="M27" s="66"/>
      <c r="N27" s="2"/>
      <c r="O27" s="2"/>
      <c r="P27" s="2"/>
      <c r="Q27" s="66"/>
      <c r="R27" s="2"/>
      <c r="S27" s="2"/>
      <c r="T27" s="2"/>
      <c r="U27" s="66"/>
      <c r="V27" s="42" t="s">
        <v>62</v>
      </c>
      <c r="W27" s="42" t="s">
        <v>63</v>
      </c>
      <c r="X27" s="127">
        <v>5000</v>
      </c>
      <c r="Y27" s="2"/>
      <c r="Z27" s="2">
        <v>0</v>
      </c>
      <c r="AA27" s="2">
        <v>5000</v>
      </c>
      <c r="AB27" s="2"/>
    </row>
    <row r="28" spans="1:28" ht="38.25" customHeight="1" x14ac:dyDescent="0.2">
      <c r="A28" s="85" t="s">
        <v>240</v>
      </c>
      <c r="B28" s="71" t="s">
        <v>79</v>
      </c>
      <c r="C28" s="14" t="s">
        <v>80</v>
      </c>
      <c r="D28" s="2"/>
      <c r="E28" s="66"/>
      <c r="F28" s="39"/>
      <c r="G28" s="39" t="s">
        <v>34</v>
      </c>
      <c r="H28" s="39" t="s">
        <v>34</v>
      </c>
      <c r="I28" s="66"/>
      <c r="J28" s="39" t="s">
        <v>34</v>
      </c>
      <c r="K28" s="39" t="s">
        <v>34</v>
      </c>
      <c r="L28" s="39" t="s">
        <v>34</v>
      </c>
      <c r="M28" s="66"/>
      <c r="N28" s="2"/>
      <c r="O28" s="2"/>
      <c r="P28" s="2"/>
      <c r="Q28" s="66"/>
      <c r="R28" s="2"/>
      <c r="S28" s="2"/>
      <c r="T28" s="2"/>
      <c r="U28" s="66"/>
      <c r="V28" s="42" t="s">
        <v>81</v>
      </c>
      <c r="W28" s="2"/>
      <c r="X28" s="21">
        <v>0</v>
      </c>
      <c r="Y28" s="2"/>
      <c r="Z28" s="2">
        <v>0</v>
      </c>
      <c r="AA28" s="2"/>
      <c r="AB28" s="2"/>
    </row>
    <row r="29" spans="1:28" ht="68" x14ac:dyDescent="0.2">
      <c r="A29" s="85" t="s">
        <v>241</v>
      </c>
      <c r="B29" s="71" t="s">
        <v>82</v>
      </c>
      <c r="C29" s="37" t="s">
        <v>83</v>
      </c>
      <c r="D29" s="2"/>
      <c r="E29" s="66"/>
      <c r="F29" s="39"/>
      <c r="G29" s="39" t="s">
        <v>34</v>
      </c>
      <c r="H29" s="39" t="s">
        <v>34</v>
      </c>
      <c r="I29" s="66"/>
      <c r="J29" s="39" t="s">
        <v>34</v>
      </c>
      <c r="K29" s="39" t="s">
        <v>34</v>
      </c>
      <c r="L29" s="39" t="s">
        <v>34</v>
      </c>
      <c r="M29" s="66"/>
      <c r="N29" s="2"/>
      <c r="O29" s="2"/>
      <c r="P29" s="2"/>
      <c r="Q29" s="66"/>
      <c r="R29" s="2"/>
      <c r="S29" s="2"/>
      <c r="T29" s="2"/>
      <c r="U29" s="66"/>
      <c r="V29" s="42" t="s">
        <v>70</v>
      </c>
      <c r="W29" s="2"/>
      <c r="X29" s="21">
        <v>0</v>
      </c>
      <c r="Y29" s="2"/>
      <c r="Z29" s="2">
        <v>0</v>
      </c>
      <c r="AA29" s="2">
        <v>0</v>
      </c>
      <c r="AB29" s="2"/>
    </row>
    <row r="30" spans="1:28" ht="68" x14ac:dyDescent="0.2">
      <c r="A30" s="85" t="s">
        <v>242</v>
      </c>
      <c r="B30" s="72" t="s">
        <v>84</v>
      </c>
      <c r="C30" s="14" t="s">
        <v>85</v>
      </c>
      <c r="D30" s="14" t="s">
        <v>86</v>
      </c>
      <c r="E30" s="66"/>
      <c r="F30" s="39" t="s">
        <v>34</v>
      </c>
      <c r="G30" s="39" t="s">
        <v>34</v>
      </c>
      <c r="H30" s="39" t="s">
        <v>34</v>
      </c>
      <c r="I30" s="66"/>
      <c r="J30" s="39" t="s">
        <v>34</v>
      </c>
      <c r="K30" s="39" t="s">
        <v>34</v>
      </c>
      <c r="L30" s="39" t="s">
        <v>34</v>
      </c>
      <c r="M30" s="66"/>
      <c r="N30" s="39" t="s">
        <v>34</v>
      </c>
      <c r="O30" s="39" t="s">
        <v>34</v>
      </c>
      <c r="P30" s="39" t="s">
        <v>34</v>
      </c>
      <c r="Q30" s="66"/>
      <c r="R30" s="39" t="s">
        <v>34</v>
      </c>
      <c r="S30" s="39" t="s">
        <v>34</v>
      </c>
      <c r="T30" s="39" t="s">
        <v>34</v>
      </c>
      <c r="U30" s="66"/>
      <c r="V30" s="42" t="s">
        <v>74</v>
      </c>
      <c r="W30" s="42" t="s">
        <v>87</v>
      </c>
      <c r="X30" s="120">
        <v>10000</v>
      </c>
      <c r="Y30" s="2"/>
      <c r="Z30" s="21">
        <v>8000</v>
      </c>
      <c r="AA30" s="21">
        <v>4000</v>
      </c>
      <c r="AB30" s="2"/>
    </row>
    <row r="31" spans="1:28" ht="16" x14ac:dyDescent="0.2">
      <c r="A31" s="85" t="s">
        <v>243</v>
      </c>
      <c r="B31" s="16" t="s">
        <v>88</v>
      </c>
      <c r="C31" s="16"/>
      <c r="D31" s="16"/>
      <c r="E31" s="16"/>
      <c r="F31" s="16"/>
      <c r="G31" s="16"/>
      <c r="H31" s="16"/>
      <c r="I31" s="16"/>
      <c r="J31" s="16"/>
      <c r="K31" s="16"/>
      <c r="L31" s="16"/>
      <c r="M31" s="16"/>
      <c r="N31" s="16"/>
      <c r="O31" s="16"/>
      <c r="P31" s="16"/>
      <c r="Q31" s="16"/>
      <c r="R31" s="16"/>
      <c r="S31" s="16"/>
      <c r="T31" s="16"/>
      <c r="U31" s="16"/>
      <c r="V31" s="16"/>
      <c r="W31" s="16"/>
      <c r="X31" s="19">
        <f>SUM(X32:X33)</f>
        <v>50000</v>
      </c>
      <c r="Y31" s="16"/>
      <c r="Z31" s="16">
        <f>SUM(Z32:Z33)</f>
        <v>5000</v>
      </c>
      <c r="AA31" s="16">
        <f>SUM(AA32:AA33)</f>
        <v>10000</v>
      </c>
      <c r="AB31" s="17" t="s">
        <v>42</v>
      </c>
    </row>
    <row r="32" spans="1:28" ht="102" x14ac:dyDescent="0.2">
      <c r="A32" s="85" t="s">
        <v>244</v>
      </c>
      <c r="B32" s="71" t="s">
        <v>89</v>
      </c>
      <c r="C32" s="14" t="s">
        <v>90</v>
      </c>
      <c r="D32" s="14" t="s">
        <v>91</v>
      </c>
      <c r="E32" s="66"/>
      <c r="F32" s="2"/>
      <c r="G32" s="2"/>
      <c r="H32" s="2"/>
      <c r="I32" s="66"/>
      <c r="J32" s="2"/>
      <c r="K32" s="2"/>
      <c r="L32" s="2"/>
      <c r="M32" s="66"/>
      <c r="N32" s="2"/>
      <c r="O32" s="2"/>
      <c r="P32" s="2"/>
      <c r="Q32" s="66"/>
      <c r="R32" s="2"/>
      <c r="S32" s="2"/>
      <c r="T32" s="2"/>
      <c r="U32" s="66"/>
      <c r="V32" s="42" t="s">
        <v>92</v>
      </c>
      <c r="W32" s="42" t="s">
        <v>93</v>
      </c>
      <c r="X32" s="119">
        <v>50000</v>
      </c>
      <c r="Y32" s="2"/>
      <c r="Z32" s="2">
        <v>5000</v>
      </c>
      <c r="AA32" s="2">
        <v>10000</v>
      </c>
      <c r="AB32" s="2"/>
    </row>
    <row r="33" spans="1:28" ht="17" x14ac:dyDescent="0.2">
      <c r="A33" s="85" t="s">
        <v>245</v>
      </c>
      <c r="B33" s="72" t="s">
        <v>94</v>
      </c>
      <c r="C33" s="2"/>
      <c r="D33" s="2"/>
      <c r="E33" s="66"/>
      <c r="F33" s="2"/>
      <c r="G33" s="2"/>
      <c r="H33" s="2"/>
      <c r="I33" s="66"/>
      <c r="J33" s="2"/>
      <c r="K33" s="2"/>
      <c r="L33" s="2"/>
      <c r="M33" s="66"/>
      <c r="N33" s="2"/>
      <c r="O33" s="2"/>
      <c r="P33" s="2"/>
      <c r="Q33" s="66"/>
      <c r="R33" s="2"/>
      <c r="S33" s="2"/>
      <c r="T33" s="2"/>
      <c r="U33" s="66"/>
      <c r="V33" s="2"/>
      <c r="W33" s="2"/>
      <c r="X33" s="21">
        <v>0</v>
      </c>
      <c r="Y33" s="2"/>
      <c r="Z33" s="2"/>
      <c r="AA33" s="2"/>
      <c r="AB33" s="2"/>
    </row>
    <row r="34" spans="1:28" ht="16" x14ac:dyDescent="0.2">
      <c r="A34" s="85" t="s">
        <v>246</v>
      </c>
      <c r="B34" s="16" t="s">
        <v>95</v>
      </c>
      <c r="C34" s="16"/>
      <c r="D34" s="16"/>
      <c r="E34" s="16"/>
      <c r="F34" s="16"/>
      <c r="G34" s="16"/>
      <c r="H34" s="16"/>
      <c r="I34" s="16"/>
      <c r="J34" s="16"/>
      <c r="K34" s="16"/>
      <c r="L34" s="16"/>
      <c r="M34" s="16"/>
      <c r="N34" s="16"/>
      <c r="O34" s="16"/>
      <c r="P34" s="16"/>
      <c r="Q34" s="16"/>
      <c r="R34" s="16"/>
      <c r="S34" s="16"/>
      <c r="T34" s="16"/>
      <c r="U34" s="16"/>
      <c r="V34" s="16"/>
      <c r="W34" s="16"/>
      <c r="X34" s="19">
        <f>SUM(X35:X38)</f>
        <v>100000</v>
      </c>
      <c r="Y34" s="16"/>
      <c r="Z34" s="16">
        <f>SUM(Z35:Z38)</f>
        <v>0</v>
      </c>
      <c r="AA34" s="16">
        <f>SUM(AA35:AA38)</f>
        <v>0</v>
      </c>
      <c r="AB34" s="17" t="s">
        <v>442</v>
      </c>
    </row>
    <row r="35" spans="1:28" ht="51" x14ac:dyDescent="0.2">
      <c r="A35" s="85" t="s">
        <v>247</v>
      </c>
      <c r="B35" s="71" t="s">
        <v>96</v>
      </c>
      <c r="C35" s="14" t="s">
        <v>97</v>
      </c>
      <c r="D35" s="14" t="s">
        <v>98</v>
      </c>
      <c r="E35" s="66"/>
      <c r="F35" s="2"/>
      <c r="G35" s="2"/>
      <c r="H35" s="39"/>
      <c r="I35" s="66"/>
      <c r="J35" s="39" t="s">
        <v>34</v>
      </c>
      <c r="K35" s="39" t="s">
        <v>34</v>
      </c>
      <c r="L35" s="39" t="s">
        <v>34</v>
      </c>
      <c r="M35" s="66"/>
      <c r="N35" s="2"/>
      <c r="O35" s="2"/>
      <c r="P35" s="2"/>
      <c r="Q35" s="66"/>
      <c r="R35" s="2"/>
      <c r="S35" s="2"/>
      <c r="T35" s="2"/>
      <c r="U35" s="66"/>
      <c r="V35" s="42" t="s">
        <v>99</v>
      </c>
      <c r="W35" s="42" t="s">
        <v>100</v>
      </c>
      <c r="X35" s="20">
        <v>0</v>
      </c>
      <c r="Y35" s="2"/>
      <c r="Z35" s="2"/>
      <c r="AA35" s="2"/>
      <c r="AB35" s="2"/>
    </row>
    <row r="36" spans="1:28" ht="51" x14ac:dyDescent="0.2">
      <c r="A36" s="85" t="s">
        <v>248</v>
      </c>
      <c r="B36" s="71" t="s">
        <v>101</v>
      </c>
      <c r="C36" s="14" t="s">
        <v>97</v>
      </c>
      <c r="D36" s="14" t="s">
        <v>98</v>
      </c>
      <c r="E36" s="66"/>
      <c r="F36" s="2"/>
      <c r="G36" s="2"/>
      <c r="H36" s="39"/>
      <c r="I36" s="66"/>
      <c r="J36" s="39" t="s">
        <v>34</v>
      </c>
      <c r="K36" s="39" t="s">
        <v>34</v>
      </c>
      <c r="L36" s="39" t="s">
        <v>34</v>
      </c>
      <c r="M36" s="66"/>
      <c r="N36" s="2"/>
      <c r="O36" s="2"/>
      <c r="P36" s="2"/>
      <c r="Q36" s="66"/>
      <c r="R36" s="2"/>
      <c r="S36" s="2"/>
      <c r="T36" s="2"/>
      <c r="U36" s="66"/>
      <c r="V36" s="42" t="s">
        <v>102</v>
      </c>
      <c r="W36" s="42" t="s">
        <v>100</v>
      </c>
      <c r="X36" s="21">
        <v>0</v>
      </c>
      <c r="Y36" s="2"/>
      <c r="Z36" s="2"/>
      <c r="AA36" s="2"/>
      <c r="AB36" s="2"/>
    </row>
    <row r="37" spans="1:28" ht="51" x14ac:dyDescent="0.2">
      <c r="A37" s="85" t="s">
        <v>249</v>
      </c>
      <c r="B37" s="71" t="s">
        <v>103</v>
      </c>
      <c r="C37" s="41" t="s">
        <v>104</v>
      </c>
      <c r="D37" s="14" t="s">
        <v>98</v>
      </c>
      <c r="E37" s="66"/>
      <c r="F37" s="2"/>
      <c r="G37" s="2"/>
      <c r="H37" s="39"/>
      <c r="I37" s="66"/>
      <c r="J37" s="39" t="s">
        <v>34</v>
      </c>
      <c r="K37" s="39" t="s">
        <v>34</v>
      </c>
      <c r="L37" s="39" t="s">
        <v>34</v>
      </c>
      <c r="M37" s="66"/>
      <c r="N37" s="2"/>
      <c r="O37" s="2"/>
      <c r="P37" s="2"/>
      <c r="Q37" s="66"/>
      <c r="R37" s="2"/>
      <c r="S37" s="2"/>
      <c r="T37" s="2"/>
      <c r="U37" s="66"/>
      <c r="V37" s="42" t="s">
        <v>105</v>
      </c>
      <c r="W37" s="42" t="s">
        <v>100</v>
      </c>
      <c r="X37" s="120">
        <v>50000</v>
      </c>
      <c r="Y37" s="2"/>
      <c r="Z37" s="2"/>
      <c r="AA37" s="21"/>
      <c r="AB37" s="2"/>
    </row>
    <row r="38" spans="1:28" ht="51" x14ac:dyDescent="0.2">
      <c r="A38" s="85" t="s">
        <v>250</v>
      </c>
      <c r="B38" s="71" t="s">
        <v>106</v>
      </c>
      <c r="C38" s="41" t="s">
        <v>107</v>
      </c>
      <c r="D38" s="14" t="s">
        <v>98</v>
      </c>
      <c r="E38" s="66"/>
      <c r="F38" s="2"/>
      <c r="G38" s="2"/>
      <c r="H38" s="39"/>
      <c r="I38" s="66"/>
      <c r="J38" s="39" t="s">
        <v>34</v>
      </c>
      <c r="K38" s="39" t="s">
        <v>34</v>
      </c>
      <c r="L38" s="39" t="s">
        <v>34</v>
      </c>
      <c r="M38" s="66"/>
      <c r="N38" s="2"/>
      <c r="O38" s="2"/>
      <c r="P38" s="2"/>
      <c r="Q38" s="66"/>
      <c r="R38" s="2"/>
      <c r="S38" s="2"/>
      <c r="T38" s="2"/>
      <c r="U38" s="66"/>
      <c r="V38" s="42" t="s">
        <v>108</v>
      </c>
      <c r="W38" s="42" t="s">
        <v>100</v>
      </c>
      <c r="X38" s="120">
        <v>50000</v>
      </c>
      <c r="Y38" s="2"/>
      <c r="Z38" s="2"/>
      <c r="AA38" s="21"/>
      <c r="AB38" s="2"/>
    </row>
    <row r="39" spans="1:28" ht="16" x14ac:dyDescent="0.2">
      <c r="A39" s="85" t="s">
        <v>251</v>
      </c>
      <c r="B39" s="16" t="s">
        <v>109</v>
      </c>
      <c r="C39" s="16"/>
      <c r="D39" s="16"/>
      <c r="E39" s="16"/>
      <c r="F39" s="16"/>
      <c r="G39" s="16"/>
      <c r="H39" s="16"/>
      <c r="I39" s="16"/>
      <c r="J39" s="16"/>
      <c r="K39" s="16"/>
      <c r="L39" s="16"/>
      <c r="M39" s="16"/>
      <c r="N39" s="16"/>
      <c r="O39" s="16"/>
      <c r="P39" s="16"/>
      <c r="Q39" s="16"/>
      <c r="R39" s="16"/>
      <c r="S39" s="16"/>
      <c r="T39" s="16"/>
      <c r="U39" s="16"/>
      <c r="V39" s="16"/>
      <c r="W39" s="16"/>
      <c r="X39" s="19">
        <f>SUM(X40:X41)</f>
        <v>70000</v>
      </c>
      <c r="Y39" s="16"/>
      <c r="Z39" s="16">
        <f>SUM(Z40)</f>
        <v>0</v>
      </c>
      <c r="AA39" s="16">
        <f>SUM(AA40)</f>
        <v>0</v>
      </c>
      <c r="AB39" s="17" t="s">
        <v>443</v>
      </c>
    </row>
    <row r="40" spans="1:28" ht="85" x14ac:dyDescent="0.2">
      <c r="A40" s="85" t="s">
        <v>252</v>
      </c>
      <c r="B40" s="71" t="s">
        <v>110</v>
      </c>
      <c r="C40" s="14" t="s">
        <v>319</v>
      </c>
      <c r="D40" s="2"/>
      <c r="E40" s="66"/>
      <c r="F40" s="2" t="s">
        <v>34</v>
      </c>
      <c r="G40" s="2"/>
      <c r="H40" s="2"/>
      <c r="I40" s="66"/>
      <c r="J40" s="2"/>
      <c r="K40" s="2"/>
      <c r="L40" s="2"/>
      <c r="M40" s="66"/>
      <c r="N40" s="2"/>
      <c r="O40" s="2"/>
      <c r="P40" s="2"/>
      <c r="Q40" s="66"/>
      <c r="R40" s="2"/>
      <c r="S40" s="2"/>
      <c r="T40" s="2"/>
      <c r="U40" s="66"/>
      <c r="V40" s="42" t="s">
        <v>111</v>
      </c>
      <c r="W40" s="2" t="s">
        <v>112</v>
      </c>
      <c r="X40" s="119">
        <v>20000</v>
      </c>
      <c r="Y40" s="2"/>
      <c r="Z40" s="2">
        <v>0</v>
      </c>
      <c r="AA40" s="20">
        <v>0</v>
      </c>
      <c r="AB40" s="2"/>
    </row>
    <row r="41" spans="1:28" ht="34" x14ac:dyDescent="0.2">
      <c r="A41" s="131"/>
      <c r="B41" s="60" t="s">
        <v>317</v>
      </c>
      <c r="C41" s="14" t="s">
        <v>318</v>
      </c>
      <c r="D41" s="2"/>
      <c r="E41" s="103"/>
      <c r="F41" s="2"/>
      <c r="G41" s="2"/>
      <c r="H41" s="2"/>
      <c r="I41" s="103"/>
      <c r="J41" s="2"/>
      <c r="K41" s="2"/>
      <c r="L41" s="2"/>
      <c r="M41" s="103"/>
      <c r="N41" s="2"/>
      <c r="O41" s="2"/>
      <c r="P41" s="2"/>
      <c r="Q41" s="103"/>
      <c r="R41" s="2"/>
      <c r="S41" s="2"/>
      <c r="T41" s="2"/>
      <c r="U41" s="103"/>
      <c r="V41" s="42"/>
      <c r="W41" s="2"/>
      <c r="X41" s="119">
        <v>50000</v>
      </c>
      <c r="Y41" s="2"/>
      <c r="Z41" s="2"/>
      <c r="AA41" s="20"/>
      <c r="AB41" s="2"/>
    </row>
    <row r="42" spans="1:28" ht="16" x14ac:dyDescent="0.2">
      <c r="A42" s="85" t="s">
        <v>253</v>
      </c>
      <c r="B42" s="16" t="s">
        <v>113</v>
      </c>
      <c r="C42" s="16"/>
      <c r="D42" s="16"/>
      <c r="E42" s="16"/>
      <c r="F42" s="16"/>
      <c r="G42" s="16"/>
      <c r="H42" s="16"/>
      <c r="I42" s="16"/>
      <c r="J42" s="16"/>
      <c r="K42" s="16"/>
      <c r="L42" s="16"/>
      <c r="M42" s="16"/>
      <c r="N42" s="16"/>
      <c r="O42" s="16"/>
      <c r="P42" s="16"/>
      <c r="Q42" s="16"/>
      <c r="R42" s="16"/>
      <c r="S42" s="16"/>
      <c r="T42" s="16"/>
      <c r="U42" s="16"/>
      <c r="V42" s="16"/>
      <c r="W42" s="16"/>
      <c r="X42" s="19">
        <f>SUM(X43)</f>
        <v>10000</v>
      </c>
      <c r="Y42" s="16"/>
      <c r="Z42" s="16">
        <f>SUM(Z43)</f>
        <v>0</v>
      </c>
      <c r="AA42" s="16">
        <f>SUM(AA43)</f>
        <v>8000</v>
      </c>
      <c r="AB42" s="17" t="s">
        <v>443</v>
      </c>
    </row>
    <row r="43" spans="1:28" ht="85" x14ac:dyDescent="0.2">
      <c r="A43" s="85" t="s">
        <v>254</v>
      </c>
      <c r="B43" s="71" t="s">
        <v>114</v>
      </c>
      <c r="C43" s="14" t="s">
        <v>320</v>
      </c>
      <c r="D43" s="2" t="s">
        <v>115</v>
      </c>
      <c r="E43" s="66"/>
      <c r="F43" s="2"/>
      <c r="G43" s="2"/>
      <c r="H43" s="2"/>
      <c r="I43" s="66"/>
      <c r="J43" s="2"/>
      <c r="K43" s="2"/>
      <c r="L43" s="2"/>
      <c r="M43" s="66"/>
      <c r="N43" s="39"/>
      <c r="O43" s="39"/>
      <c r="P43" s="39" t="s">
        <v>116</v>
      </c>
      <c r="Q43" s="65"/>
      <c r="R43" s="39" t="s">
        <v>116</v>
      </c>
      <c r="S43" s="39" t="s">
        <v>116</v>
      </c>
      <c r="T43" s="39"/>
      <c r="U43" s="66"/>
      <c r="V43" s="42" t="s">
        <v>117</v>
      </c>
      <c r="W43" s="2"/>
      <c r="X43" s="119">
        <v>10000</v>
      </c>
      <c r="Y43" s="2"/>
      <c r="Z43" s="59"/>
      <c r="AA43" s="59">
        <v>8000</v>
      </c>
      <c r="AB43" s="2"/>
    </row>
    <row r="44" spans="1:28" ht="27.75" customHeight="1" x14ac:dyDescent="0.2">
      <c r="A44" s="85" t="s">
        <v>255</v>
      </c>
      <c r="B44" s="73" t="s">
        <v>118</v>
      </c>
      <c r="C44" s="16"/>
      <c r="D44" s="16"/>
      <c r="E44" s="16"/>
      <c r="F44" s="16"/>
      <c r="G44" s="16"/>
      <c r="H44" s="16"/>
      <c r="I44" s="16"/>
      <c r="J44" s="16"/>
      <c r="K44" s="16"/>
      <c r="L44" s="16"/>
      <c r="M44" s="16"/>
      <c r="N44" s="40"/>
      <c r="O44" s="40"/>
      <c r="P44" s="40"/>
      <c r="Q44" s="40"/>
      <c r="R44" s="40"/>
      <c r="S44" s="40"/>
      <c r="T44" s="40"/>
      <c r="U44" s="16"/>
      <c r="V44" s="16"/>
      <c r="W44" s="16"/>
      <c r="X44" s="19">
        <f>SUM(X45:X48)</f>
        <v>105000</v>
      </c>
      <c r="Y44" s="16"/>
      <c r="Z44" s="16">
        <f>SUM(Z45:Z46)</f>
        <v>0</v>
      </c>
      <c r="AA44" s="16">
        <f>SUM(AA45:AA46)</f>
        <v>5357</v>
      </c>
      <c r="AB44" s="17" t="s">
        <v>444</v>
      </c>
    </row>
    <row r="45" spans="1:28" ht="51" x14ac:dyDescent="0.2">
      <c r="A45" s="85" t="s">
        <v>256</v>
      </c>
      <c r="B45" s="71" t="s">
        <v>331</v>
      </c>
      <c r="C45" s="14" t="s">
        <v>119</v>
      </c>
      <c r="D45" s="2"/>
      <c r="E45" s="66"/>
      <c r="F45" s="2"/>
      <c r="G45" s="2"/>
      <c r="H45" s="2"/>
      <c r="I45" s="66"/>
      <c r="J45" s="2"/>
      <c r="K45" s="2"/>
      <c r="L45" s="2"/>
      <c r="M45" s="66"/>
      <c r="N45" s="39"/>
      <c r="O45" s="39"/>
      <c r="P45" s="39"/>
      <c r="Q45" s="65"/>
      <c r="R45" s="39"/>
      <c r="S45" s="39" t="s">
        <v>116</v>
      </c>
      <c r="T45" s="39" t="s">
        <v>116</v>
      </c>
      <c r="U45" s="66"/>
      <c r="V45" s="42" t="s">
        <v>120</v>
      </c>
      <c r="W45" s="2"/>
      <c r="X45" s="119">
        <v>15000</v>
      </c>
      <c r="Y45" s="2"/>
      <c r="Z45" s="2">
        <v>0</v>
      </c>
      <c r="AA45" s="20">
        <v>5357</v>
      </c>
      <c r="AB45" s="2"/>
    </row>
    <row r="46" spans="1:28" ht="51" x14ac:dyDescent="0.2">
      <c r="A46" s="85" t="s">
        <v>257</v>
      </c>
      <c r="B46" s="71" t="s">
        <v>332</v>
      </c>
      <c r="C46" s="14" t="s">
        <v>119</v>
      </c>
      <c r="D46" s="2"/>
      <c r="E46" s="66"/>
      <c r="F46" s="2"/>
      <c r="G46" s="2"/>
      <c r="H46" s="2"/>
      <c r="I46" s="66"/>
      <c r="J46" s="2"/>
      <c r="K46" s="2"/>
      <c r="L46" s="2"/>
      <c r="M46" s="66"/>
      <c r="N46" s="39"/>
      <c r="O46" s="39"/>
      <c r="P46" s="39"/>
      <c r="Q46" s="65"/>
      <c r="R46" s="39"/>
      <c r="S46" s="39"/>
      <c r="T46" s="39"/>
      <c r="U46" s="66"/>
      <c r="V46" s="42"/>
      <c r="W46" s="2"/>
      <c r="X46" s="119">
        <v>30000</v>
      </c>
      <c r="Y46" s="2"/>
      <c r="Z46" s="2">
        <v>0</v>
      </c>
      <c r="AA46" s="2">
        <v>0</v>
      </c>
      <c r="AB46" s="2"/>
    </row>
    <row r="47" spans="1:28" ht="34" x14ac:dyDescent="0.2">
      <c r="A47" s="131"/>
      <c r="B47" s="72" t="s">
        <v>333</v>
      </c>
      <c r="C47" s="2"/>
      <c r="D47" s="2"/>
      <c r="E47" s="103"/>
      <c r="F47" s="2"/>
      <c r="G47" s="2"/>
      <c r="H47" s="2"/>
      <c r="I47" s="103"/>
      <c r="J47" s="2"/>
      <c r="K47" s="2"/>
      <c r="L47" s="2"/>
      <c r="M47" s="103"/>
      <c r="N47" s="39"/>
      <c r="O47" s="39"/>
      <c r="P47" s="39"/>
      <c r="Q47" s="102"/>
      <c r="R47" s="39"/>
      <c r="S47" s="39"/>
      <c r="T47" s="39"/>
      <c r="U47" s="103"/>
      <c r="V47" s="42"/>
      <c r="W47" s="2"/>
      <c r="X47" s="119">
        <v>60000</v>
      </c>
      <c r="Y47" s="2"/>
      <c r="Z47" s="2"/>
      <c r="AA47" s="2"/>
      <c r="AB47" s="2"/>
    </row>
    <row r="48" spans="1:28" ht="17" x14ac:dyDescent="0.2">
      <c r="A48" s="131"/>
      <c r="B48" s="72" t="s">
        <v>330</v>
      </c>
      <c r="C48" s="2"/>
      <c r="D48" s="2"/>
      <c r="E48" s="103"/>
      <c r="F48" s="2"/>
      <c r="G48" s="2"/>
      <c r="H48" s="2"/>
      <c r="I48" s="103"/>
      <c r="J48" s="2"/>
      <c r="K48" s="2"/>
      <c r="L48" s="2"/>
      <c r="M48" s="103"/>
      <c r="N48" s="39"/>
      <c r="O48" s="39"/>
      <c r="P48" s="39"/>
      <c r="Q48" s="102"/>
      <c r="R48" s="39"/>
      <c r="S48" s="39"/>
      <c r="T48" s="39"/>
      <c r="U48" s="103"/>
      <c r="V48" s="42"/>
      <c r="W48" s="2"/>
      <c r="X48" s="119"/>
      <c r="Y48" s="2"/>
      <c r="Z48" s="2"/>
      <c r="AA48" s="2"/>
      <c r="AB48" s="2"/>
    </row>
    <row r="49" spans="1:28" ht="16" x14ac:dyDescent="0.2">
      <c r="A49" s="85" t="s">
        <v>258</v>
      </c>
      <c r="B49" s="16" t="s">
        <v>121</v>
      </c>
      <c r="C49" s="16"/>
      <c r="D49" s="16"/>
      <c r="E49" s="16"/>
      <c r="F49" s="16"/>
      <c r="G49" s="16"/>
      <c r="H49" s="16"/>
      <c r="I49" s="16"/>
      <c r="J49" s="16"/>
      <c r="K49" s="16"/>
      <c r="L49" s="16"/>
      <c r="M49" s="16"/>
      <c r="N49" s="16"/>
      <c r="O49" s="16"/>
      <c r="P49" s="16"/>
      <c r="Q49" s="16"/>
      <c r="R49" s="16"/>
      <c r="S49" s="16"/>
      <c r="T49" s="16"/>
      <c r="U49" s="16"/>
      <c r="V49" s="64"/>
      <c r="W49" s="16"/>
      <c r="X49" s="19">
        <f>SUM(X50:X51)</f>
        <v>55000</v>
      </c>
      <c r="Y49" s="16"/>
      <c r="Z49" s="16">
        <f>SUM(Z50:Z51)</f>
        <v>0</v>
      </c>
      <c r="AA49" s="16">
        <f>SUM(AA50:AA51)</f>
        <v>20000</v>
      </c>
      <c r="AB49" s="17" t="s">
        <v>442</v>
      </c>
    </row>
    <row r="50" spans="1:28" ht="34" x14ac:dyDescent="0.2">
      <c r="A50" s="85" t="s">
        <v>259</v>
      </c>
      <c r="B50" s="74" t="s">
        <v>122</v>
      </c>
      <c r="C50" s="42" t="s">
        <v>123</v>
      </c>
      <c r="D50" s="2"/>
      <c r="E50" s="66"/>
      <c r="F50" s="2"/>
      <c r="G50" s="2"/>
      <c r="H50" s="2"/>
      <c r="I50" s="66"/>
      <c r="J50" s="39" t="s">
        <v>116</v>
      </c>
      <c r="K50" s="39" t="s">
        <v>116</v>
      </c>
      <c r="L50" s="39" t="s">
        <v>116</v>
      </c>
      <c r="M50" s="65"/>
      <c r="N50" s="39" t="s">
        <v>116</v>
      </c>
      <c r="O50" s="39" t="s">
        <v>116</v>
      </c>
      <c r="P50" s="39" t="s">
        <v>116</v>
      </c>
      <c r="Q50" s="65"/>
      <c r="R50" s="39" t="s">
        <v>116</v>
      </c>
      <c r="S50" s="39" t="s">
        <v>116</v>
      </c>
      <c r="T50" s="39" t="s">
        <v>116</v>
      </c>
      <c r="U50" s="66"/>
      <c r="V50" s="42" t="s">
        <v>124</v>
      </c>
      <c r="W50" s="2"/>
      <c r="X50" s="55">
        <v>30000</v>
      </c>
      <c r="Y50" s="2"/>
      <c r="Z50" s="2">
        <v>0</v>
      </c>
      <c r="AA50" s="2">
        <v>10000</v>
      </c>
      <c r="AB50" s="2"/>
    </row>
    <row r="51" spans="1:28" ht="68" x14ac:dyDescent="0.2">
      <c r="A51" s="85" t="s">
        <v>260</v>
      </c>
      <c r="B51" s="75" t="s">
        <v>125</v>
      </c>
      <c r="C51" s="14" t="s">
        <v>126</v>
      </c>
      <c r="D51" s="2"/>
      <c r="E51" s="66"/>
      <c r="F51" s="2"/>
      <c r="G51" s="2"/>
      <c r="H51" s="2"/>
      <c r="I51" s="66"/>
      <c r="J51" s="39" t="s">
        <v>116</v>
      </c>
      <c r="K51" s="39" t="s">
        <v>116</v>
      </c>
      <c r="L51" s="39" t="s">
        <v>116</v>
      </c>
      <c r="M51" s="65"/>
      <c r="N51" s="39" t="s">
        <v>116</v>
      </c>
      <c r="O51" s="39" t="s">
        <v>116</v>
      </c>
      <c r="P51" s="39" t="s">
        <v>116</v>
      </c>
      <c r="Q51" s="65"/>
      <c r="R51" s="39" t="s">
        <v>116</v>
      </c>
      <c r="S51" s="39" t="s">
        <v>116</v>
      </c>
      <c r="T51" s="39" t="s">
        <v>116</v>
      </c>
      <c r="U51" s="66"/>
      <c r="V51" s="42" t="s">
        <v>127</v>
      </c>
      <c r="W51" s="2"/>
      <c r="X51" s="181">
        <v>25000</v>
      </c>
      <c r="Y51" s="2"/>
      <c r="Z51" s="2">
        <v>0</v>
      </c>
      <c r="AA51" s="2">
        <v>10000</v>
      </c>
      <c r="AB51" s="2"/>
    </row>
    <row r="52" spans="1:28" ht="16" x14ac:dyDescent="0.2">
      <c r="A52" s="104" t="s">
        <v>303</v>
      </c>
      <c r="B52" s="16" t="s">
        <v>308</v>
      </c>
      <c r="C52" s="16"/>
      <c r="D52" s="16"/>
      <c r="E52" s="16"/>
      <c r="F52" s="16"/>
      <c r="G52" s="16"/>
      <c r="H52" s="16"/>
      <c r="I52" s="16"/>
      <c r="J52" s="16"/>
      <c r="K52" s="16"/>
      <c r="L52" s="16"/>
      <c r="M52" s="16"/>
      <c r="N52" s="16"/>
      <c r="O52" s="16"/>
      <c r="P52" s="16"/>
      <c r="Q52" s="16"/>
      <c r="R52" s="16"/>
      <c r="S52" s="16"/>
      <c r="T52" s="16"/>
      <c r="U52" s="16"/>
      <c r="V52" s="64"/>
      <c r="W52" s="16"/>
      <c r="X52" s="19">
        <f>SUM(X53)</f>
        <v>570000</v>
      </c>
      <c r="Y52" s="16"/>
      <c r="Z52" s="19">
        <f>SUM(Z53)</f>
        <v>0</v>
      </c>
      <c r="AA52" s="16">
        <f>SUM(AA53)</f>
        <v>350000</v>
      </c>
      <c r="AB52" s="17" t="s">
        <v>445</v>
      </c>
    </row>
    <row r="53" spans="1:28" ht="68" x14ac:dyDescent="0.2">
      <c r="A53" s="85" t="s">
        <v>304</v>
      </c>
      <c r="B53" s="71" t="s">
        <v>207</v>
      </c>
      <c r="C53" s="14" t="s">
        <v>307</v>
      </c>
      <c r="D53" s="2"/>
      <c r="E53" s="66"/>
      <c r="F53" s="39"/>
      <c r="G53" s="39"/>
      <c r="H53" s="39" t="s">
        <v>116</v>
      </c>
      <c r="I53" s="65"/>
      <c r="J53" s="39" t="s">
        <v>116</v>
      </c>
      <c r="K53" s="39" t="s">
        <v>116</v>
      </c>
      <c r="L53" s="39" t="s">
        <v>116</v>
      </c>
      <c r="M53" s="65"/>
      <c r="N53" s="39"/>
      <c r="O53" s="39"/>
      <c r="P53" s="39"/>
      <c r="Q53" s="65"/>
      <c r="R53" s="39"/>
      <c r="S53" s="39"/>
      <c r="T53" s="39"/>
      <c r="U53" s="66"/>
      <c r="V53" s="42" t="s">
        <v>208</v>
      </c>
      <c r="W53" s="42" t="s">
        <v>209</v>
      </c>
      <c r="X53" s="134">
        <v>570000</v>
      </c>
      <c r="Y53" s="2"/>
      <c r="Z53" s="2">
        <v>0</v>
      </c>
      <c r="AA53" s="2">
        <v>350000</v>
      </c>
      <c r="AB53" s="2"/>
    </row>
    <row r="54" spans="1:28" ht="16" x14ac:dyDescent="0.2">
      <c r="A54" s="104" t="s">
        <v>428</v>
      </c>
      <c r="B54" s="16" t="s">
        <v>431</v>
      </c>
      <c r="C54" s="16"/>
      <c r="D54" s="16"/>
      <c r="E54" s="16"/>
      <c r="F54" s="16"/>
      <c r="G54" s="16"/>
      <c r="H54" s="16"/>
      <c r="I54" s="16"/>
      <c r="J54" s="16"/>
      <c r="K54" s="16"/>
      <c r="L54" s="16"/>
      <c r="M54" s="16"/>
      <c r="N54" s="16"/>
      <c r="O54" s="16"/>
      <c r="P54" s="16"/>
      <c r="Q54" s="16"/>
      <c r="R54" s="16"/>
      <c r="S54" s="16"/>
      <c r="T54" s="16"/>
      <c r="U54" s="16"/>
      <c r="V54" s="64"/>
      <c r="W54" s="16"/>
      <c r="X54" s="19">
        <f>SUM(X55)</f>
        <v>294000</v>
      </c>
      <c r="Y54" s="16"/>
      <c r="Z54" s="19">
        <f>SUM(Z55)</f>
        <v>0</v>
      </c>
      <c r="AA54" s="16">
        <f>SUM(AA55)</f>
        <v>350000</v>
      </c>
      <c r="AB54" s="17" t="s">
        <v>443</v>
      </c>
    </row>
    <row r="55" spans="1:28" ht="323" x14ac:dyDescent="0.2">
      <c r="A55" s="85" t="s">
        <v>304</v>
      </c>
      <c r="B55" s="71" t="s">
        <v>429</v>
      </c>
      <c r="C55" s="14" t="s">
        <v>430</v>
      </c>
      <c r="D55" s="2"/>
      <c r="E55" s="139"/>
      <c r="F55" s="39"/>
      <c r="G55" s="39"/>
      <c r="H55" s="39" t="s">
        <v>116</v>
      </c>
      <c r="I55" s="138"/>
      <c r="J55" s="39" t="s">
        <v>116</v>
      </c>
      <c r="K55" s="39" t="s">
        <v>116</v>
      </c>
      <c r="L55" s="39" t="s">
        <v>116</v>
      </c>
      <c r="M55" s="138"/>
      <c r="N55" s="39"/>
      <c r="O55" s="39"/>
      <c r="P55" s="39"/>
      <c r="Q55" s="138"/>
      <c r="R55" s="39"/>
      <c r="S55" s="39"/>
      <c r="T55" s="39"/>
      <c r="U55" s="139"/>
      <c r="V55" s="42" t="s">
        <v>208</v>
      </c>
      <c r="W55" s="42" t="s">
        <v>209</v>
      </c>
      <c r="X55" s="134">
        <v>294000</v>
      </c>
      <c r="Y55" s="2"/>
      <c r="Z55" s="2">
        <v>0</v>
      </c>
      <c r="AA55" s="2">
        <v>350000</v>
      </c>
      <c r="AB55" s="2"/>
    </row>
    <row r="56" spans="1:28" ht="16" x14ac:dyDescent="0.2">
      <c r="A56" s="85"/>
      <c r="B56" s="76" t="s">
        <v>128</v>
      </c>
      <c r="C56" s="31"/>
      <c r="D56" s="31"/>
      <c r="E56" s="32"/>
      <c r="F56" s="31"/>
      <c r="G56" s="31"/>
      <c r="H56" s="31"/>
      <c r="I56" s="32"/>
      <c r="J56" s="31"/>
      <c r="K56" s="31"/>
      <c r="L56" s="31"/>
      <c r="M56" s="32"/>
      <c r="N56" s="31"/>
      <c r="O56" s="31"/>
      <c r="P56" s="31"/>
      <c r="Q56" s="32"/>
      <c r="R56" s="31"/>
      <c r="S56" s="31"/>
      <c r="T56" s="31"/>
      <c r="U56" s="32"/>
      <c r="V56" s="31"/>
      <c r="W56" s="31"/>
      <c r="X56" s="33">
        <f>+X52+X49+X44+X42+X39+X34+X31+X26+X20+X18+X14+X9+X54</f>
        <v>1659000</v>
      </c>
      <c r="Y56" s="33">
        <v>651849</v>
      </c>
      <c r="Z56" s="33">
        <f>+Z52+Z49+Z44+Z42+Z39+Z34+Z31+Z26+Z20+Z18+Z14+Z9</f>
        <v>23000</v>
      </c>
      <c r="AA56" s="33">
        <f>+AA52+AA49+AA44+AA42+AA39+AA34+AA31+AA26+AA20+AA18+AA14+AA9</f>
        <v>465214</v>
      </c>
      <c r="AB56" s="2"/>
    </row>
    <row r="57" spans="1:28" ht="16" x14ac:dyDescent="0.2">
      <c r="A57" s="85" t="s">
        <v>261</v>
      </c>
      <c r="B57" s="201" t="s">
        <v>129</v>
      </c>
      <c r="C57" s="201"/>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201"/>
      <c r="AB57" s="202"/>
    </row>
    <row r="58" spans="1:28" ht="16" x14ac:dyDescent="0.2">
      <c r="A58" s="85" t="s">
        <v>262</v>
      </c>
      <c r="B58" s="16" t="s">
        <v>130</v>
      </c>
      <c r="C58" s="16"/>
      <c r="D58" s="16"/>
      <c r="E58" s="16"/>
      <c r="F58" s="16"/>
      <c r="G58" s="16"/>
      <c r="H58" s="16"/>
      <c r="I58" s="16"/>
      <c r="J58" s="16"/>
      <c r="K58" s="16"/>
      <c r="L58" s="16"/>
      <c r="M58" s="16"/>
      <c r="N58" s="16"/>
      <c r="O58" s="16"/>
      <c r="P58" s="16"/>
      <c r="Q58" s="16"/>
      <c r="R58" s="16"/>
      <c r="S58" s="16"/>
      <c r="T58" s="16"/>
      <c r="U58" s="16"/>
      <c r="V58" s="16"/>
      <c r="W58" s="16"/>
      <c r="X58" s="19">
        <f>SUM(X59:X60)</f>
        <v>30000</v>
      </c>
      <c r="Y58" s="16"/>
      <c r="Z58" s="16">
        <f>SUM(Z59:Z60)</f>
        <v>0</v>
      </c>
      <c r="AA58" s="16">
        <f>SUM(AA59:AA60)</f>
        <v>10000</v>
      </c>
      <c r="AB58" s="17" t="s">
        <v>131</v>
      </c>
    </row>
    <row r="59" spans="1:28" ht="133.5" customHeight="1" x14ac:dyDescent="0.2">
      <c r="A59" s="85" t="s">
        <v>263</v>
      </c>
      <c r="B59" s="96" t="s">
        <v>132</v>
      </c>
      <c r="C59" s="42" t="s">
        <v>133</v>
      </c>
      <c r="D59" s="2"/>
      <c r="E59" s="66"/>
      <c r="F59" s="2"/>
      <c r="G59" s="2" t="s">
        <v>116</v>
      </c>
      <c r="H59" s="2" t="s">
        <v>116</v>
      </c>
      <c r="I59" s="66"/>
      <c r="J59" s="2" t="s">
        <v>116</v>
      </c>
      <c r="K59" s="2" t="s">
        <v>116</v>
      </c>
      <c r="L59" s="2" t="s">
        <v>116</v>
      </c>
      <c r="M59" s="66"/>
      <c r="N59" s="2" t="s">
        <v>116</v>
      </c>
      <c r="O59" s="2" t="s">
        <v>116</v>
      </c>
      <c r="P59" s="2" t="s">
        <v>116</v>
      </c>
      <c r="Q59" s="66"/>
      <c r="R59" s="2" t="s">
        <v>116</v>
      </c>
      <c r="S59" s="2" t="s">
        <v>116</v>
      </c>
      <c r="T59" s="2" t="s">
        <v>116</v>
      </c>
      <c r="U59" s="66"/>
      <c r="V59" s="42" t="s">
        <v>134</v>
      </c>
      <c r="W59" s="2"/>
      <c r="X59" s="119">
        <v>30000</v>
      </c>
      <c r="Y59" s="2"/>
      <c r="Z59" s="2">
        <v>0</v>
      </c>
      <c r="AA59" s="2">
        <v>10000</v>
      </c>
      <c r="AB59" s="2"/>
    </row>
    <row r="60" spans="1:28" ht="51" x14ac:dyDescent="0.2">
      <c r="A60" s="128" t="s">
        <v>264</v>
      </c>
      <c r="B60" s="130" t="s">
        <v>135</v>
      </c>
      <c r="C60" s="14" t="s">
        <v>136</v>
      </c>
      <c r="D60" s="2"/>
      <c r="E60" s="66"/>
      <c r="F60" s="2"/>
      <c r="G60" s="2"/>
      <c r="H60" s="2"/>
      <c r="I60" s="66"/>
      <c r="J60" s="2"/>
      <c r="K60" s="2"/>
      <c r="L60" s="2"/>
      <c r="M60" s="66"/>
      <c r="N60" s="2"/>
      <c r="O60" s="2"/>
      <c r="P60" s="2"/>
      <c r="Q60" s="66"/>
      <c r="R60" s="2"/>
      <c r="S60" s="2"/>
      <c r="T60" s="2"/>
      <c r="U60" s="66"/>
      <c r="V60" s="2"/>
      <c r="W60" s="2"/>
      <c r="X60" s="132">
        <v>0</v>
      </c>
      <c r="Y60" s="2"/>
      <c r="Z60" s="2">
        <v>0</v>
      </c>
      <c r="AA60" s="2">
        <v>0</v>
      </c>
      <c r="AB60" s="2"/>
    </row>
    <row r="61" spans="1:28" ht="16" x14ac:dyDescent="0.2">
      <c r="A61" s="85" t="s">
        <v>265</v>
      </c>
      <c r="B61" s="16" t="s">
        <v>137</v>
      </c>
      <c r="C61" s="16"/>
      <c r="D61" s="16"/>
      <c r="E61" s="16"/>
      <c r="F61" s="16"/>
      <c r="G61" s="16"/>
      <c r="H61" s="16"/>
      <c r="I61" s="16"/>
      <c r="J61" s="16"/>
      <c r="K61" s="16"/>
      <c r="L61" s="16"/>
      <c r="M61" s="16"/>
      <c r="N61" s="16"/>
      <c r="O61" s="16"/>
      <c r="P61" s="16"/>
      <c r="Q61" s="16"/>
      <c r="R61" s="16"/>
      <c r="S61" s="16"/>
      <c r="T61" s="16"/>
      <c r="U61" s="16"/>
      <c r="V61" s="16"/>
      <c r="W61" s="16"/>
      <c r="X61" s="19">
        <f>SUM(X62:X64)</f>
        <v>510000</v>
      </c>
      <c r="Y61" s="16"/>
      <c r="Z61" s="16">
        <f>SUM(Z62:Z64)</f>
        <v>0</v>
      </c>
      <c r="AA61" s="16">
        <f>SUM(AA62:AA64)</f>
        <v>15357</v>
      </c>
      <c r="AB61" s="17" t="s">
        <v>131</v>
      </c>
    </row>
    <row r="62" spans="1:28" ht="117.75" customHeight="1" x14ac:dyDescent="0.2">
      <c r="A62" s="85" t="s">
        <v>266</v>
      </c>
      <c r="B62" s="71" t="s">
        <v>138</v>
      </c>
      <c r="C62" s="60" t="s">
        <v>139</v>
      </c>
      <c r="D62" s="2"/>
      <c r="E62" s="66"/>
      <c r="F62" s="2" t="s">
        <v>34</v>
      </c>
      <c r="G62" s="2"/>
      <c r="H62" s="2"/>
      <c r="I62" s="66"/>
      <c r="J62" s="2" t="s">
        <v>34</v>
      </c>
      <c r="K62" s="2"/>
      <c r="L62" s="2"/>
      <c r="M62" s="66"/>
      <c r="N62" s="2" t="s">
        <v>34</v>
      </c>
      <c r="O62" s="2"/>
      <c r="P62" s="2"/>
      <c r="Q62" s="66"/>
      <c r="R62" s="2" t="s">
        <v>34</v>
      </c>
      <c r="S62" s="2"/>
      <c r="T62" s="2"/>
      <c r="U62" s="66"/>
      <c r="V62" s="42" t="s">
        <v>140</v>
      </c>
      <c r="W62" s="2"/>
      <c r="X62" s="112">
        <v>10000</v>
      </c>
      <c r="Y62" s="2"/>
      <c r="Z62" s="2">
        <v>0</v>
      </c>
      <c r="AA62" s="20">
        <v>5357</v>
      </c>
      <c r="AB62" s="2"/>
    </row>
    <row r="63" spans="1:28" ht="51" x14ac:dyDescent="0.2">
      <c r="A63" s="85" t="s">
        <v>267</v>
      </c>
      <c r="B63" s="71" t="s">
        <v>141</v>
      </c>
      <c r="C63" s="14" t="s">
        <v>142</v>
      </c>
      <c r="D63" s="2"/>
      <c r="E63" s="66"/>
      <c r="F63" s="2"/>
      <c r="G63" s="2"/>
      <c r="H63" s="2" t="s">
        <v>34</v>
      </c>
      <c r="I63" s="66"/>
      <c r="J63" s="2"/>
      <c r="K63" s="2"/>
      <c r="L63" s="2" t="s">
        <v>34</v>
      </c>
      <c r="M63" s="66"/>
      <c r="N63" s="2"/>
      <c r="O63" s="2"/>
      <c r="P63" s="2" t="s">
        <v>34</v>
      </c>
      <c r="Q63" s="66"/>
      <c r="R63" s="2"/>
      <c r="S63" s="2"/>
      <c r="T63" s="2"/>
      <c r="U63" s="66"/>
      <c r="V63" s="42" t="s">
        <v>143</v>
      </c>
      <c r="W63" s="2"/>
      <c r="X63" s="113">
        <v>500000</v>
      </c>
      <c r="Y63" s="2"/>
      <c r="Z63" s="2">
        <v>0</v>
      </c>
      <c r="AA63" s="2">
        <v>0</v>
      </c>
      <c r="AB63" s="2"/>
    </row>
    <row r="64" spans="1:28" ht="42" customHeight="1" x14ac:dyDescent="0.2">
      <c r="A64" s="85" t="s">
        <v>268</v>
      </c>
      <c r="B64" s="77" t="s">
        <v>144</v>
      </c>
      <c r="C64" s="42" t="s">
        <v>145</v>
      </c>
      <c r="D64" s="2"/>
      <c r="E64" s="66"/>
      <c r="F64" s="2"/>
      <c r="G64" s="2"/>
      <c r="H64" s="2"/>
      <c r="I64" s="66"/>
      <c r="J64" s="2"/>
      <c r="K64" s="2"/>
      <c r="L64" s="2"/>
      <c r="M64" s="66"/>
      <c r="N64" s="2"/>
      <c r="O64" s="2"/>
      <c r="P64" s="2"/>
      <c r="Q64" s="66"/>
      <c r="R64" s="2"/>
      <c r="S64" s="2"/>
      <c r="T64" s="2"/>
      <c r="U64" s="66"/>
      <c r="V64" s="42" t="s">
        <v>146</v>
      </c>
      <c r="W64" s="2"/>
      <c r="X64" s="21"/>
      <c r="Y64" s="2"/>
      <c r="Z64" s="2">
        <v>0</v>
      </c>
      <c r="AA64" s="2">
        <v>10000</v>
      </c>
      <c r="AB64" s="2"/>
    </row>
    <row r="65" spans="1:28" ht="16" x14ac:dyDescent="0.2">
      <c r="A65" s="85" t="s">
        <v>269</v>
      </c>
      <c r="B65" s="16" t="s">
        <v>147</v>
      </c>
      <c r="C65" s="16"/>
      <c r="D65" s="16"/>
      <c r="E65" s="16"/>
      <c r="F65" s="16"/>
      <c r="G65" s="16"/>
      <c r="H65" s="16"/>
      <c r="I65" s="16"/>
      <c r="J65" s="16"/>
      <c r="K65" s="16"/>
      <c r="L65" s="16"/>
      <c r="M65" s="16"/>
      <c r="N65" s="16"/>
      <c r="O65" s="16"/>
      <c r="P65" s="16"/>
      <c r="Q65" s="16"/>
      <c r="R65" s="16"/>
      <c r="S65" s="16"/>
      <c r="T65" s="16"/>
      <c r="U65" s="16"/>
      <c r="V65" s="16"/>
      <c r="W65" s="16"/>
      <c r="X65" s="19">
        <f>SUM(X66:X69)</f>
        <v>45000</v>
      </c>
      <c r="Y65" s="16"/>
      <c r="Z65" s="16">
        <f>SUM(Z66:Z69)</f>
        <v>0</v>
      </c>
      <c r="AA65" s="16">
        <f>SUM(AA66:AA69)</f>
        <v>0</v>
      </c>
      <c r="AB65" s="17" t="s">
        <v>131</v>
      </c>
    </row>
    <row r="66" spans="1:28" ht="68" x14ac:dyDescent="0.2">
      <c r="A66" s="85" t="s">
        <v>270</v>
      </c>
      <c r="B66" s="77" t="s">
        <v>148</v>
      </c>
      <c r="C66" s="14" t="s">
        <v>149</v>
      </c>
      <c r="D66" s="2"/>
      <c r="E66" s="66"/>
      <c r="F66" s="2"/>
      <c r="G66" s="2"/>
      <c r="H66" s="2"/>
      <c r="I66" s="66"/>
      <c r="J66" s="2"/>
      <c r="K66" s="2"/>
      <c r="L66" s="2"/>
      <c r="M66" s="66"/>
      <c r="N66" s="2"/>
      <c r="O66" s="2"/>
      <c r="P66" s="2"/>
      <c r="Q66" s="66"/>
      <c r="R66" s="2"/>
      <c r="S66" s="2"/>
      <c r="T66" s="2"/>
      <c r="U66" s="66"/>
      <c r="V66" s="42" t="s">
        <v>150</v>
      </c>
      <c r="W66" s="42" t="s">
        <v>151</v>
      </c>
      <c r="X66" s="23">
        <v>0</v>
      </c>
      <c r="Y66" s="2"/>
      <c r="Z66" s="2">
        <v>0</v>
      </c>
      <c r="AA66" s="23" t="s">
        <v>152</v>
      </c>
      <c r="AB66" s="2"/>
    </row>
    <row r="67" spans="1:28" ht="33.75" customHeight="1" x14ac:dyDescent="0.2">
      <c r="A67" s="105" t="s">
        <v>271</v>
      </c>
      <c r="B67" s="106" t="s">
        <v>153</v>
      </c>
      <c r="C67" s="107" t="s">
        <v>154</v>
      </c>
      <c r="D67" s="108"/>
      <c r="E67" s="109"/>
      <c r="F67" s="108" t="s">
        <v>34</v>
      </c>
      <c r="G67" s="108"/>
      <c r="H67" s="108"/>
      <c r="I67" s="109"/>
      <c r="J67" s="108" t="s">
        <v>34</v>
      </c>
      <c r="K67" s="108"/>
      <c r="L67" s="108"/>
      <c r="M67" s="109"/>
      <c r="N67" s="108" t="s">
        <v>34</v>
      </c>
      <c r="O67" s="108"/>
      <c r="P67" s="108"/>
      <c r="Q67" s="109"/>
      <c r="R67" s="108" t="s">
        <v>34</v>
      </c>
      <c r="S67" s="108"/>
      <c r="T67" s="108"/>
      <c r="U67" s="109"/>
      <c r="V67" s="108"/>
      <c r="W67" s="108"/>
      <c r="X67" s="23">
        <v>10000</v>
      </c>
      <c r="Y67" s="2"/>
      <c r="Z67" s="2">
        <v>0</v>
      </c>
      <c r="AA67" s="2">
        <v>0</v>
      </c>
      <c r="AB67" s="2"/>
    </row>
    <row r="68" spans="1:28" ht="34" x14ac:dyDescent="0.2">
      <c r="A68" s="85" t="s">
        <v>272</v>
      </c>
      <c r="B68" s="72" t="s">
        <v>155</v>
      </c>
      <c r="C68" s="42" t="s">
        <v>156</v>
      </c>
      <c r="D68" s="2"/>
      <c r="E68" s="66"/>
      <c r="F68" s="2"/>
      <c r="G68" s="2"/>
      <c r="H68" s="2" t="s">
        <v>34</v>
      </c>
      <c r="I68" s="66"/>
      <c r="J68" s="2"/>
      <c r="K68" s="2"/>
      <c r="L68" s="2" t="s">
        <v>34</v>
      </c>
      <c r="M68" s="66"/>
      <c r="N68" s="2"/>
      <c r="O68" s="2"/>
      <c r="P68" s="2" t="s">
        <v>34</v>
      </c>
      <c r="Q68" s="66"/>
      <c r="R68" s="2"/>
      <c r="S68" s="2"/>
      <c r="T68" s="2" t="s">
        <v>34</v>
      </c>
      <c r="U68" s="66"/>
      <c r="V68" s="2"/>
      <c r="W68" s="2"/>
      <c r="X68" s="20">
        <v>20000</v>
      </c>
      <c r="Y68" s="2"/>
      <c r="Z68" s="2">
        <v>0</v>
      </c>
      <c r="AA68" s="2">
        <v>0</v>
      </c>
      <c r="AB68" s="2"/>
    </row>
    <row r="69" spans="1:28" ht="68" x14ac:dyDescent="0.2">
      <c r="A69" s="85" t="s">
        <v>273</v>
      </c>
      <c r="B69" s="77" t="s">
        <v>157</v>
      </c>
      <c r="C69" s="14" t="s">
        <v>158</v>
      </c>
      <c r="D69" s="2"/>
      <c r="E69" s="66"/>
      <c r="F69" s="2"/>
      <c r="G69" s="2" t="s">
        <v>34</v>
      </c>
      <c r="H69" s="2" t="s">
        <v>34</v>
      </c>
      <c r="I69" s="66"/>
      <c r="J69" s="2" t="s">
        <v>34</v>
      </c>
      <c r="K69" s="2" t="s">
        <v>34</v>
      </c>
      <c r="L69" s="2" t="s">
        <v>34</v>
      </c>
      <c r="M69" s="66"/>
      <c r="N69" s="2" t="s">
        <v>34</v>
      </c>
      <c r="O69" s="2" t="s">
        <v>34</v>
      </c>
      <c r="P69" s="2" t="s">
        <v>34</v>
      </c>
      <c r="Q69" s="66"/>
      <c r="R69" s="2" t="s">
        <v>34</v>
      </c>
      <c r="S69" s="2" t="s">
        <v>34</v>
      </c>
      <c r="T69" s="2" t="s">
        <v>34</v>
      </c>
      <c r="U69" s="66"/>
      <c r="V69" s="2"/>
      <c r="W69" s="2"/>
      <c r="X69" s="22">
        <v>15000</v>
      </c>
      <c r="Y69" s="2"/>
      <c r="Z69" s="2">
        <v>0</v>
      </c>
      <c r="AA69" s="2">
        <v>0</v>
      </c>
      <c r="AB69" s="2"/>
    </row>
    <row r="70" spans="1:28" ht="16" x14ac:dyDescent="0.2">
      <c r="A70" s="85" t="s">
        <v>305</v>
      </c>
      <c r="B70" s="16" t="s">
        <v>446</v>
      </c>
      <c r="C70" s="16"/>
      <c r="D70" s="16"/>
      <c r="E70" s="16"/>
      <c r="F70" s="16"/>
      <c r="G70" s="16"/>
      <c r="H70" s="16"/>
      <c r="I70" s="16"/>
      <c r="J70" s="16"/>
      <c r="K70" s="16"/>
      <c r="L70" s="16"/>
      <c r="M70" s="16"/>
      <c r="N70" s="16"/>
      <c r="O70" s="16"/>
      <c r="P70" s="16"/>
      <c r="Q70" s="16"/>
      <c r="R70" s="16"/>
      <c r="S70" s="16"/>
      <c r="T70" s="16"/>
      <c r="U70" s="16"/>
      <c r="V70" s="64"/>
      <c r="W70" s="16"/>
      <c r="X70" s="19">
        <f>SUM(X71)</f>
        <v>400000</v>
      </c>
      <c r="Y70" s="16"/>
      <c r="Z70" s="16">
        <f ca="1">SUM(Z72:Z72)</f>
        <v>0</v>
      </c>
      <c r="AA70" s="16">
        <f>SUM(AA71)</f>
        <v>0</v>
      </c>
      <c r="AB70" s="17" t="s">
        <v>445</v>
      </c>
    </row>
    <row r="71" spans="1:28" ht="85" x14ac:dyDescent="0.2">
      <c r="A71" s="85" t="s">
        <v>306</v>
      </c>
      <c r="B71" s="96" t="s">
        <v>311</v>
      </c>
      <c r="C71" s="14" t="s">
        <v>202</v>
      </c>
      <c r="D71" s="2"/>
      <c r="E71" s="87"/>
      <c r="F71" s="39"/>
      <c r="G71" s="39" t="s">
        <v>116</v>
      </c>
      <c r="H71" s="39" t="s">
        <v>116</v>
      </c>
      <c r="I71" s="86"/>
      <c r="J71" s="39" t="s">
        <v>116</v>
      </c>
      <c r="K71" s="39" t="s">
        <v>116</v>
      </c>
      <c r="L71" s="39" t="s">
        <v>116</v>
      </c>
      <c r="M71" s="86"/>
      <c r="N71" s="39" t="s">
        <v>116</v>
      </c>
      <c r="O71" s="39" t="s">
        <v>116</v>
      </c>
      <c r="P71" s="39" t="s">
        <v>116</v>
      </c>
      <c r="Q71" s="86"/>
      <c r="R71" s="39" t="s">
        <v>116</v>
      </c>
      <c r="S71" s="39" t="s">
        <v>116</v>
      </c>
      <c r="T71" s="39" t="s">
        <v>116</v>
      </c>
      <c r="U71" s="87"/>
      <c r="V71" s="42" t="s">
        <v>194</v>
      </c>
      <c r="W71" s="2"/>
      <c r="X71" s="95">
        <v>400000</v>
      </c>
      <c r="Y71" s="2"/>
      <c r="Z71" s="2">
        <v>0</v>
      </c>
      <c r="AA71" s="2">
        <v>0</v>
      </c>
      <c r="AB71" s="2"/>
    </row>
    <row r="72" spans="1:28" ht="16" x14ac:dyDescent="0.2">
      <c r="A72" s="85"/>
      <c r="B72" s="78" t="s">
        <v>159</v>
      </c>
      <c r="C72" s="34"/>
      <c r="D72" s="34"/>
      <c r="E72" s="35"/>
      <c r="F72" s="34"/>
      <c r="G72" s="34"/>
      <c r="H72" s="34"/>
      <c r="I72" s="35"/>
      <c r="J72" s="34"/>
      <c r="K72" s="34"/>
      <c r="L72" s="34"/>
      <c r="M72" s="35"/>
      <c r="N72" s="34"/>
      <c r="O72" s="34"/>
      <c r="P72" s="34"/>
      <c r="Q72" s="35"/>
      <c r="R72" s="34"/>
      <c r="S72" s="34"/>
      <c r="T72" s="34"/>
      <c r="U72" s="35"/>
      <c r="V72" s="34"/>
      <c r="W72" s="34"/>
      <c r="X72" s="36">
        <f>X70+X65+X61+X58</f>
        <v>985000</v>
      </c>
      <c r="Y72" s="36">
        <v>266607</v>
      </c>
      <c r="Z72" s="36">
        <f ca="1">Z70+Z65+Z61+Z58</f>
        <v>0</v>
      </c>
      <c r="AA72" s="36">
        <f t="shared" ref="AA72" si="0">AA70+AA65+AA61+AA58</f>
        <v>25357</v>
      </c>
      <c r="AB72" s="36"/>
    </row>
    <row r="73" spans="1:28" ht="16" x14ac:dyDescent="0.2">
      <c r="A73" s="85" t="s">
        <v>274</v>
      </c>
      <c r="B73" s="201" t="s">
        <v>160</v>
      </c>
      <c r="C73" s="20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2"/>
    </row>
    <row r="74" spans="1:28" ht="16" x14ac:dyDescent="0.2">
      <c r="A74" s="85" t="s">
        <v>275</v>
      </c>
      <c r="B74" s="16" t="s">
        <v>161</v>
      </c>
      <c r="C74" s="16"/>
      <c r="D74" s="16"/>
      <c r="E74" s="16"/>
      <c r="F74" s="16"/>
      <c r="G74" s="16"/>
      <c r="H74" s="16"/>
      <c r="I74" s="16"/>
      <c r="J74" s="16"/>
      <c r="K74" s="16"/>
      <c r="L74" s="16"/>
      <c r="M74" s="16"/>
      <c r="N74" s="16"/>
      <c r="O74" s="16"/>
      <c r="P74" s="16"/>
      <c r="Q74" s="16"/>
      <c r="R74" s="16"/>
      <c r="S74" s="16"/>
      <c r="T74" s="16"/>
      <c r="U74" s="16"/>
      <c r="V74" s="16"/>
      <c r="W74" s="16"/>
      <c r="X74" s="19">
        <f>SUM(X75:X76)</f>
        <v>80000</v>
      </c>
      <c r="Y74" s="16"/>
      <c r="Z74" s="16">
        <f>SUM(Z75:Z76)</f>
        <v>0</v>
      </c>
      <c r="AA74" s="16">
        <f>SUM(AA75:AA76)</f>
        <v>30000</v>
      </c>
      <c r="AB74" s="17" t="s">
        <v>162</v>
      </c>
    </row>
    <row r="75" spans="1:28" ht="51" x14ac:dyDescent="0.2">
      <c r="A75" s="85" t="s">
        <v>276</v>
      </c>
      <c r="B75" s="71" t="s">
        <v>163</v>
      </c>
      <c r="C75" s="41" t="s">
        <v>164</v>
      </c>
      <c r="D75" s="2"/>
      <c r="E75" s="66"/>
      <c r="F75" s="39"/>
      <c r="G75" s="39" t="s">
        <v>116</v>
      </c>
      <c r="H75" s="39" t="s">
        <v>116</v>
      </c>
      <c r="I75" s="65"/>
      <c r="J75" s="39" t="s">
        <v>116</v>
      </c>
      <c r="K75" s="39" t="s">
        <v>116</v>
      </c>
      <c r="L75" s="39" t="s">
        <v>116</v>
      </c>
      <c r="M75" s="65"/>
      <c r="N75" s="39" t="s">
        <v>116</v>
      </c>
      <c r="O75" s="39" t="s">
        <v>116</v>
      </c>
      <c r="P75" s="39" t="s">
        <v>116</v>
      </c>
      <c r="Q75" s="65"/>
      <c r="R75" s="39" t="s">
        <v>116</v>
      </c>
      <c r="S75" s="39" t="s">
        <v>116</v>
      </c>
      <c r="T75" s="39" t="s">
        <v>116</v>
      </c>
      <c r="U75" s="66"/>
      <c r="V75" s="2"/>
      <c r="W75" s="2"/>
      <c r="X75" s="112">
        <v>30000</v>
      </c>
      <c r="Y75" s="2"/>
      <c r="Z75" s="2">
        <v>0</v>
      </c>
      <c r="AA75" s="2">
        <v>10000</v>
      </c>
      <c r="AB75" s="2"/>
    </row>
    <row r="76" spans="1:28" ht="51" x14ac:dyDescent="0.2">
      <c r="A76" s="99" t="s">
        <v>277</v>
      </c>
      <c r="B76" s="100" t="s">
        <v>165</v>
      </c>
      <c r="C76" s="14" t="s">
        <v>166</v>
      </c>
      <c r="D76" s="2"/>
      <c r="E76" s="66"/>
      <c r="F76" s="39"/>
      <c r="G76" s="39" t="s">
        <v>116</v>
      </c>
      <c r="H76" s="39" t="s">
        <v>116</v>
      </c>
      <c r="I76" s="65"/>
      <c r="J76" s="39" t="s">
        <v>116</v>
      </c>
      <c r="K76" s="39" t="s">
        <v>116</v>
      </c>
      <c r="L76" s="39" t="s">
        <v>116</v>
      </c>
      <c r="M76" s="65"/>
      <c r="N76" s="39" t="s">
        <v>116</v>
      </c>
      <c r="O76" s="39" t="s">
        <v>116</v>
      </c>
      <c r="P76" s="39" t="s">
        <v>116</v>
      </c>
      <c r="Q76" s="65"/>
      <c r="R76" s="39" t="s">
        <v>116</v>
      </c>
      <c r="S76" s="39" t="s">
        <v>116</v>
      </c>
      <c r="T76" s="39" t="s">
        <v>116</v>
      </c>
      <c r="U76" s="66"/>
      <c r="V76" s="2"/>
      <c r="W76" s="2"/>
      <c r="X76" s="113">
        <v>50000</v>
      </c>
      <c r="Y76" s="2"/>
      <c r="Z76" s="2">
        <v>0</v>
      </c>
      <c r="AA76" s="2">
        <v>20000</v>
      </c>
      <c r="AB76" s="2"/>
    </row>
    <row r="77" spans="1:28" ht="18" customHeight="1" x14ac:dyDescent="0.2">
      <c r="A77" s="85"/>
      <c r="B77" s="79" t="s">
        <v>167</v>
      </c>
      <c r="C77" s="34"/>
      <c r="D77" s="34"/>
      <c r="E77" s="35"/>
      <c r="F77" s="34"/>
      <c r="G77" s="34"/>
      <c r="H77" s="34"/>
      <c r="I77" s="35"/>
      <c r="J77" s="34"/>
      <c r="K77" s="34"/>
      <c r="L77" s="34"/>
      <c r="M77" s="35"/>
      <c r="N77" s="34"/>
      <c r="O77" s="34"/>
      <c r="P77" s="34"/>
      <c r="Q77" s="35"/>
      <c r="R77" s="34"/>
      <c r="S77" s="34"/>
      <c r="T77" s="34"/>
      <c r="U77" s="35"/>
      <c r="V77" s="34"/>
      <c r="W77" s="34"/>
      <c r="X77" s="36">
        <f>X74</f>
        <v>80000</v>
      </c>
      <c r="Y77" s="36">
        <v>80000</v>
      </c>
      <c r="Z77" s="36">
        <f>Z74</f>
        <v>0</v>
      </c>
      <c r="AA77" s="36">
        <f>AA74</f>
        <v>30000</v>
      </c>
      <c r="AB77" s="15"/>
    </row>
    <row r="78" spans="1:28" ht="16" x14ac:dyDescent="0.2">
      <c r="A78" s="88" t="s">
        <v>278</v>
      </c>
      <c r="B78" s="201" t="s">
        <v>168</v>
      </c>
      <c r="C78" s="201"/>
      <c r="D78" s="201"/>
      <c r="E78" s="201"/>
      <c r="F78" s="201"/>
      <c r="G78" s="201"/>
      <c r="H78" s="201"/>
      <c r="I78" s="201"/>
      <c r="J78" s="201"/>
      <c r="K78" s="201"/>
      <c r="L78" s="201"/>
      <c r="M78" s="201"/>
      <c r="N78" s="201"/>
      <c r="O78" s="201"/>
      <c r="P78" s="201"/>
      <c r="Q78" s="201"/>
      <c r="R78" s="201"/>
      <c r="S78" s="201"/>
      <c r="T78" s="201"/>
      <c r="U78" s="201"/>
      <c r="V78" s="201"/>
      <c r="W78" s="201"/>
      <c r="X78" s="201"/>
      <c r="Y78" s="201"/>
      <c r="Z78" s="201"/>
      <c r="AA78" s="201"/>
      <c r="AB78" s="202"/>
    </row>
    <row r="79" spans="1:28" s="7" customFormat="1" ht="16" x14ac:dyDescent="0.2">
      <c r="A79" s="90" t="s">
        <v>280</v>
      </c>
      <c r="B79" s="16" t="s">
        <v>169</v>
      </c>
      <c r="C79" s="16"/>
      <c r="D79" s="16"/>
      <c r="E79" s="16"/>
      <c r="F79" s="16"/>
      <c r="G79" s="16"/>
      <c r="H79" s="16"/>
      <c r="I79" s="16"/>
      <c r="J79" s="16"/>
      <c r="K79" s="16"/>
      <c r="L79" s="16"/>
      <c r="M79" s="16"/>
      <c r="N79" s="16"/>
      <c r="O79" s="16"/>
      <c r="P79" s="16"/>
      <c r="Q79" s="16"/>
      <c r="R79" s="16"/>
      <c r="S79" s="16"/>
      <c r="T79" s="16"/>
      <c r="U79" s="16"/>
      <c r="V79" s="16"/>
      <c r="W79" s="16"/>
      <c r="X79" s="19">
        <f>X80+X81+X82+X83</f>
        <v>120000</v>
      </c>
      <c r="Y79" s="16"/>
      <c r="Z79" s="16">
        <f>SUM(Z80:Z83)</f>
        <v>0</v>
      </c>
      <c r="AA79" s="16">
        <f>SUM(AA80:AA83)</f>
        <v>99500</v>
      </c>
      <c r="AB79" s="17" t="s">
        <v>170</v>
      </c>
    </row>
    <row r="80" spans="1:28" ht="68" x14ac:dyDescent="0.2">
      <c r="A80" s="89" t="s">
        <v>279</v>
      </c>
      <c r="B80" s="80" t="s">
        <v>171</v>
      </c>
      <c r="C80" s="14" t="s">
        <v>322</v>
      </c>
      <c r="D80" s="2"/>
      <c r="E80" s="66"/>
      <c r="F80" s="39" t="s">
        <v>116</v>
      </c>
      <c r="G80" s="39" t="s">
        <v>116</v>
      </c>
      <c r="H80" s="39" t="s">
        <v>116</v>
      </c>
      <c r="I80" s="65"/>
      <c r="J80" s="39" t="s">
        <v>116</v>
      </c>
      <c r="K80" s="39" t="s">
        <v>116</v>
      </c>
      <c r="L80" s="39" t="s">
        <v>116</v>
      </c>
      <c r="M80" s="65"/>
      <c r="N80" s="39" t="s">
        <v>116</v>
      </c>
      <c r="O80" s="39" t="s">
        <v>116</v>
      </c>
      <c r="P80" s="39" t="s">
        <v>116</v>
      </c>
      <c r="Q80" s="65"/>
      <c r="R80" s="39" t="s">
        <v>116</v>
      </c>
      <c r="S80" s="39" t="s">
        <v>116</v>
      </c>
      <c r="T80" s="39" t="s">
        <v>116</v>
      </c>
      <c r="U80" s="66"/>
      <c r="V80" s="42" t="s">
        <v>172</v>
      </c>
      <c r="W80" s="2"/>
      <c r="X80" s="55">
        <v>90000</v>
      </c>
      <c r="Y80" s="2"/>
      <c r="Z80" s="2">
        <v>0</v>
      </c>
      <c r="AA80" s="2">
        <v>65000</v>
      </c>
      <c r="AB80" s="2"/>
    </row>
    <row r="81" spans="1:28" ht="16" x14ac:dyDescent="0.2">
      <c r="A81" s="89" t="s">
        <v>281</v>
      </c>
      <c r="B81" s="15" t="s">
        <v>173</v>
      </c>
      <c r="C81" s="2" t="s">
        <v>323</v>
      </c>
      <c r="D81" s="2"/>
      <c r="E81" s="66"/>
      <c r="F81" s="39" t="s">
        <v>116</v>
      </c>
      <c r="G81" s="39" t="s">
        <v>116</v>
      </c>
      <c r="H81" s="39" t="s">
        <v>116</v>
      </c>
      <c r="I81" s="65"/>
      <c r="J81" s="39" t="s">
        <v>116</v>
      </c>
      <c r="K81" s="39" t="s">
        <v>116</v>
      </c>
      <c r="L81" s="39" t="s">
        <v>116</v>
      </c>
      <c r="M81" s="65"/>
      <c r="N81" s="39" t="s">
        <v>116</v>
      </c>
      <c r="O81" s="39" t="s">
        <v>116</v>
      </c>
      <c r="P81" s="39" t="s">
        <v>116</v>
      </c>
      <c r="Q81" s="65"/>
      <c r="R81" s="39" t="s">
        <v>116</v>
      </c>
      <c r="S81" s="39" t="s">
        <v>116</v>
      </c>
      <c r="T81" s="39" t="s">
        <v>116</v>
      </c>
      <c r="U81" s="66"/>
      <c r="V81" s="42"/>
      <c r="W81" s="2"/>
      <c r="X81" s="55">
        <v>10000</v>
      </c>
      <c r="Y81" s="2"/>
      <c r="Z81" s="2">
        <v>0</v>
      </c>
      <c r="AA81" s="2">
        <v>7500</v>
      </c>
      <c r="AB81" s="2"/>
    </row>
    <row r="82" spans="1:28" ht="63.75" customHeight="1" x14ac:dyDescent="0.2">
      <c r="A82" s="89" t="s">
        <v>282</v>
      </c>
      <c r="B82" s="81" t="s">
        <v>174</v>
      </c>
      <c r="C82" s="48" t="s">
        <v>175</v>
      </c>
      <c r="D82" s="49"/>
      <c r="E82" s="50"/>
      <c r="F82" s="51" t="s">
        <v>116</v>
      </c>
      <c r="G82" s="51" t="s">
        <v>116</v>
      </c>
      <c r="H82" s="51" t="s">
        <v>116</v>
      </c>
      <c r="I82" s="67"/>
      <c r="J82" s="51" t="s">
        <v>116</v>
      </c>
      <c r="K82" s="51" t="s">
        <v>116</v>
      </c>
      <c r="L82" s="51" t="s">
        <v>116</v>
      </c>
      <c r="M82" s="67"/>
      <c r="N82" s="51" t="s">
        <v>116</v>
      </c>
      <c r="O82" s="51" t="s">
        <v>116</v>
      </c>
      <c r="P82" s="51" t="s">
        <v>116</v>
      </c>
      <c r="Q82" s="67"/>
      <c r="R82" s="51" t="s">
        <v>116</v>
      </c>
      <c r="S82" s="51" t="s">
        <v>116</v>
      </c>
      <c r="T82" s="51" t="s">
        <v>116</v>
      </c>
      <c r="U82" s="50"/>
      <c r="V82" s="62" t="s">
        <v>176</v>
      </c>
      <c r="W82" s="49"/>
      <c r="X82" s="56">
        <v>0</v>
      </c>
      <c r="Y82" s="49"/>
      <c r="Z82" s="49">
        <v>0</v>
      </c>
      <c r="AA82" s="49">
        <v>12000</v>
      </c>
      <c r="AB82" s="49"/>
    </row>
    <row r="83" spans="1:28" ht="63.75" customHeight="1" x14ac:dyDescent="0.2">
      <c r="A83" s="101" t="s">
        <v>310</v>
      </c>
      <c r="B83" s="82" t="s">
        <v>177</v>
      </c>
      <c r="C83" s="43" t="s">
        <v>324</v>
      </c>
      <c r="D83" s="44"/>
      <c r="E83" s="45"/>
      <c r="F83" s="46"/>
      <c r="G83" s="46"/>
      <c r="H83" s="46"/>
      <c r="I83" s="47"/>
      <c r="J83" s="46"/>
      <c r="K83" s="46"/>
      <c r="L83" s="46"/>
      <c r="M83" s="47"/>
      <c r="N83" s="46"/>
      <c r="O83" s="46"/>
      <c r="P83" s="46"/>
      <c r="Q83" s="47"/>
      <c r="R83" s="46"/>
      <c r="S83" s="46"/>
      <c r="T83" s="46"/>
      <c r="U83" s="45"/>
      <c r="V83" s="63" t="s">
        <v>178</v>
      </c>
      <c r="W83" s="44"/>
      <c r="X83" s="57">
        <v>20000</v>
      </c>
      <c r="Y83" s="44"/>
      <c r="Z83" s="44">
        <v>0</v>
      </c>
      <c r="AA83" s="44">
        <v>15000</v>
      </c>
      <c r="AB83" s="44"/>
    </row>
    <row r="84" spans="1:28" ht="16" x14ac:dyDescent="0.2">
      <c r="A84" s="89" t="s">
        <v>283</v>
      </c>
      <c r="B84" s="52" t="s">
        <v>179</v>
      </c>
      <c r="C84" s="52"/>
      <c r="D84" s="52"/>
      <c r="E84" s="52"/>
      <c r="F84" s="52"/>
      <c r="G84" s="52"/>
      <c r="H84" s="52"/>
      <c r="I84" s="52"/>
      <c r="J84" s="52"/>
      <c r="K84" s="52"/>
      <c r="L84" s="52"/>
      <c r="M84" s="52"/>
      <c r="N84" s="52"/>
      <c r="O84" s="52"/>
      <c r="P84" s="52"/>
      <c r="Q84" s="52"/>
      <c r="R84" s="52"/>
      <c r="S84" s="52"/>
      <c r="T84" s="52"/>
      <c r="U84" s="52"/>
      <c r="V84" s="52"/>
      <c r="W84" s="52"/>
      <c r="X84" s="53">
        <f>SUM(X85:X91)</f>
        <v>82700</v>
      </c>
      <c r="Y84" s="52"/>
      <c r="Z84" s="52">
        <f>SUM(Z85:Z90)</f>
        <v>0</v>
      </c>
      <c r="AA84" s="52">
        <f>SUM(AA85:AA90)</f>
        <v>47700</v>
      </c>
      <c r="AB84" s="54" t="s">
        <v>170</v>
      </c>
    </row>
    <row r="85" spans="1:28" ht="66" customHeight="1" x14ac:dyDescent="0.2">
      <c r="A85" s="89" t="s">
        <v>284</v>
      </c>
      <c r="B85" s="71" t="s">
        <v>180</v>
      </c>
      <c r="C85" s="14" t="s">
        <v>181</v>
      </c>
      <c r="D85" s="2"/>
      <c r="E85" s="66"/>
      <c r="F85" s="39" t="s">
        <v>116</v>
      </c>
      <c r="G85" s="39" t="s">
        <v>116</v>
      </c>
      <c r="H85" s="39" t="s">
        <v>116</v>
      </c>
      <c r="I85" s="65"/>
      <c r="J85" s="39"/>
      <c r="K85" s="39"/>
      <c r="L85" s="39"/>
      <c r="M85" s="65"/>
      <c r="N85" s="39"/>
      <c r="O85" s="39"/>
      <c r="P85" s="39"/>
      <c r="Q85" s="65"/>
      <c r="R85" s="39"/>
      <c r="S85" s="39"/>
      <c r="T85" s="39"/>
      <c r="U85" s="66"/>
      <c r="V85" s="14" t="s">
        <v>182</v>
      </c>
      <c r="W85" s="2"/>
      <c r="X85" s="24">
        <v>20000</v>
      </c>
      <c r="Y85" s="2"/>
      <c r="Z85" s="2">
        <v>0</v>
      </c>
      <c r="AA85" s="2">
        <v>15000</v>
      </c>
      <c r="AB85" s="2"/>
    </row>
    <row r="86" spans="1:28" ht="68" x14ac:dyDescent="0.2">
      <c r="A86" s="89" t="s">
        <v>285</v>
      </c>
      <c r="B86" s="71" t="s">
        <v>183</v>
      </c>
      <c r="C86" s="14" t="s">
        <v>184</v>
      </c>
      <c r="D86" s="2"/>
      <c r="E86" s="66"/>
      <c r="F86" s="39" t="s">
        <v>116</v>
      </c>
      <c r="G86" s="39" t="s">
        <v>116</v>
      </c>
      <c r="H86" s="39" t="s">
        <v>116</v>
      </c>
      <c r="I86" s="65"/>
      <c r="J86" s="39" t="s">
        <v>116</v>
      </c>
      <c r="K86" s="39" t="s">
        <v>116</v>
      </c>
      <c r="L86" s="39" t="s">
        <v>116</v>
      </c>
      <c r="M86" s="65"/>
      <c r="N86" s="39" t="s">
        <v>116</v>
      </c>
      <c r="O86" s="39" t="s">
        <v>116</v>
      </c>
      <c r="P86" s="39" t="s">
        <v>116</v>
      </c>
      <c r="Q86" s="65"/>
      <c r="R86" s="39" t="s">
        <v>116</v>
      </c>
      <c r="S86" s="39" t="s">
        <v>116</v>
      </c>
      <c r="T86" s="39" t="s">
        <v>116</v>
      </c>
      <c r="U86" s="66"/>
      <c r="V86" s="14" t="s">
        <v>185</v>
      </c>
      <c r="W86" s="42" t="s">
        <v>186</v>
      </c>
      <c r="X86" s="24">
        <v>25000</v>
      </c>
      <c r="Y86" s="2"/>
      <c r="Z86" s="2">
        <v>0</v>
      </c>
      <c r="AA86" s="2">
        <v>15000</v>
      </c>
      <c r="AB86" s="2"/>
    </row>
    <row r="87" spans="1:28" ht="68" x14ac:dyDescent="0.2">
      <c r="A87" s="89" t="s">
        <v>286</v>
      </c>
      <c r="B87" s="71" t="s">
        <v>187</v>
      </c>
      <c r="C87" s="14" t="s">
        <v>326</v>
      </c>
      <c r="D87" s="2"/>
      <c r="E87" s="66"/>
      <c r="F87" s="39" t="s">
        <v>116</v>
      </c>
      <c r="G87" s="39" t="s">
        <v>116</v>
      </c>
      <c r="H87" s="39" t="s">
        <v>116</v>
      </c>
      <c r="I87" s="65"/>
      <c r="J87" s="39"/>
      <c r="K87" s="39"/>
      <c r="L87" s="39"/>
      <c r="M87" s="65"/>
      <c r="N87" s="39"/>
      <c r="O87" s="39"/>
      <c r="P87" s="39"/>
      <c r="Q87" s="65"/>
      <c r="R87" s="39"/>
      <c r="S87" s="39"/>
      <c r="T87" s="39"/>
      <c r="U87" s="66"/>
      <c r="V87" s="14" t="s">
        <v>188</v>
      </c>
      <c r="W87" s="2"/>
      <c r="X87" s="93">
        <v>12000</v>
      </c>
      <c r="Y87" s="2"/>
      <c r="Z87" s="2">
        <v>0</v>
      </c>
      <c r="AA87" s="2">
        <v>0</v>
      </c>
      <c r="AB87" s="2"/>
    </row>
    <row r="88" spans="1:28" ht="51" x14ac:dyDescent="0.2">
      <c r="A88" s="89" t="s">
        <v>287</v>
      </c>
      <c r="B88" s="116" t="s">
        <v>189</v>
      </c>
      <c r="C88" s="14" t="s">
        <v>190</v>
      </c>
      <c r="D88" s="2"/>
      <c r="E88" s="66"/>
      <c r="F88" s="39" t="s">
        <v>116</v>
      </c>
      <c r="G88" s="39" t="s">
        <v>116</v>
      </c>
      <c r="H88" s="39" t="s">
        <v>116</v>
      </c>
      <c r="I88" s="65"/>
      <c r="J88" s="39" t="s">
        <v>116</v>
      </c>
      <c r="K88" s="39"/>
      <c r="L88" s="39"/>
      <c r="M88" s="65"/>
      <c r="N88" s="39"/>
      <c r="O88" s="39"/>
      <c r="P88" s="39"/>
      <c r="Q88" s="65"/>
      <c r="R88" s="39"/>
      <c r="S88" s="39"/>
      <c r="T88" s="39"/>
      <c r="U88" s="66"/>
      <c r="V88" s="14" t="s">
        <v>191</v>
      </c>
      <c r="W88" s="42" t="s">
        <v>192</v>
      </c>
      <c r="X88" s="94">
        <v>5000</v>
      </c>
      <c r="Y88" s="2"/>
      <c r="Z88" s="2">
        <v>0</v>
      </c>
      <c r="AA88" s="2">
        <v>15000</v>
      </c>
      <c r="AB88" s="2"/>
    </row>
    <row r="89" spans="1:28" ht="51" x14ac:dyDescent="0.2">
      <c r="A89" s="89" t="s">
        <v>288</v>
      </c>
      <c r="B89" s="71" t="s">
        <v>220</v>
      </c>
      <c r="C89" s="61" t="s">
        <v>193</v>
      </c>
      <c r="D89" s="2"/>
      <c r="E89" s="66"/>
      <c r="F89" s="39" t="s">
        <v>116</v>
      </c>
      <c r="G89" s="39" t="s">
        <v>116</v>
      </c>
      <c r="H89" s="39" t="s">
        <v>116</v>
      </c>
      <c r="I89" s="65"/>
      <c r="J89" s="39"/>
      <c r="K89" s="39"/>
      <c r="L89" s="39"/>
      <c r="M89" s="65"/>
      <c r="N89" s="39"/>
      <c r="O89" s="39"/>
      <c r="P89" s="39"/>
      <c r="Q89" s="65"/>
      <c r="R89" s="39"/>
      <c r="S89" s="39"/>
      <c r="T89" s="39"/>
      <c r="U89" s="66"/>
      <c r="V89" s="14" t="s">
        <v>194</v>
      </c>
      <c r="W89" s="2"/>
      <c r="X89" s="93">
        <v>2700</v>
      </c>
      <c r="Y89" s="2"/>
      <c r="Z89" s="2">
        <v>0</v>
      </c>
      <c r="AA89" s="2">
        <v>2700</v>
      </c>
      <c r="AB89" s="2"/>
    </row>
    <row r="90" spans="1:28" ht="34" x14ac:dyDescent="0.2">
      <c r="A90" s="89" t="s">
        <v>289</v>
      </c>
      <c r="B90" s="130" t="s">
        <v>325</v>
      </c>
      <c r="C90" s="14" t="s">
        <v>195</v>
      </c>
      <c r="D90" s="2"/>
      <c r="E90" s="66"/>
      <c r="F90" s="39" t="s">
        <v>116</v>
      </c>
      <c r="G90" s="39" t="s">
        <v>116</v>
      </c>
      <c r="H90" s="39" t="s">
        <v>116</v>
      </c>
      <c r="I90" s="65"/>
      <c r="J90" s="39" t="s">
        <v>116</v>
      </c>
      <c r="K90" s="39"/>
      <c r="L90" s="39"/>
      <c r="M90" s="65"/>
      <c r="N90" s="39"/>
      <c r="O90" s="39"/>
      <c r="P90" s="39"/>
      <c r="Q90" s="65"/>
      <c r="R90" s="39"/>
      <c r="S90" s="39"/>
      <c r="T90" s="39"/>
      <c r="U90" s="66"/>
      <c r="V90" s="14" t="s">
        <v>196</v>
      </c>
      <c r="W90" s="2"/>
      <c r="X90" s="93">
        <v>10000</v>
      </c>
      <c r="Y90" s="2"/>
      <c r="Z90" s="2">
        <v>0</v>
      </c>
      <c r="AA90" s="2">
        <v>0</v>
      </c>
      <c r="AB90" s="2"/>
    </row>
    <row r="91" spans="1:28" ht="34" x14ac:dyDescent="0.2">
      <c r="A91" s="135"/>
      <c r="B91" s="14" t="s">
        <v>327</v>
      </c>
      <c r="C91" s="14" t="s">
        <v>328</v>
      </c>
      <c r="D91" s="2"/>
      <c r="E91" s="103"/>
      <c r="F91" s="39"/>
      <c r="G91" s="39"/>
      <c r="H91" s="39"/>
      <c r="I91" s="102"/>
      <c r="J91" s="39"/>
      <c r="K91" s="39"/>
      <c r="L91" s="39"/>
      <c r="M91" s="102"/>
      <c r="N91" s="39"/>
      <c r="O91" s="39"/>
      <c r="P91" s="39"/>
      <c r="Q91" s="102"/>
      <c r="R91" s="39"/>
      <c r="S91" s="39"/>
      <c r="T91" s="39"/>
      <c r="U91" s="103"/>
      <c r="V91" s="14"/>
      <c r="W91" s="2"/>
      <c r="X91" s="93">
        <v>8000</v>
      </c>
      <c r="Y91" s="2"/>
      <c r="Z91" s="2"/>
      <c r="AA91" s="2"/>
      <c r="AB91" s="2"/>
    </row>
    <row r="92" spans="1:28" ht="16" x14ac:dyDescent="0.2">
      <c r="A92" s="89" t="s">
        <v>290</v>
      </c>
      <c r="B92" s="16" t="s">
        <v>197</v>
      </c>
      <c r="C92" s="16"/>
      <c r="D92" s="16"/>
      <c r="E92" s="16"/>
      <c r="F92" s="40"/>
      <c r="G92" s="40"/>
      <c r="H92" s="40"/>
      <c r="I92" s="40"/>
      <c r="J92" s="40"/>
      <c r="K92" s="40"/>
      <c r="L92" s="40"/>
      <c r="M92" s="40"/>
      <c r="N92" s="40"/>
      <c r="O92" s="40"/>
      <c r="P92" s="40"/>
      <c r="Q92" s="40"/>
      <c r="R92" s="40"/>
      <c r="S92" s="40"/>
      <c r="T92" s="40"/>
      <c r="U92" s="16"/>
      <c r="V92" s="16"/>
      <c r="W92" s="16"/>
      <c r="X92" s="19">
        <f>SUM(X93:X95)</f>
        <v>113929</v>
      </c>
      <c r="Y92" s="19"/>
      <c r="Z92" s="16">
        <f>SUM(Z93:Z95)</f>
        <v>0</v>
      </c>
      <c r="AA92" s="16">
        <f>SUM(AA93:AA95)</f>
        <v>163929</v>
      </c>
      <c r="AB92" s="16" t="s">
        <v>170</v>
      </c>
    </row>
    <row r="93" spans="1:28" ht="51" x14ac:dyDescent="0.2">
      <c r="A93" s="89" t="s">
        <v>291</v>
      </c>
      <c r="B93" s="71" t="s">
        <v>198</v>
      </c>
      <c r="C93" s="60" t="s">
        <v>199</v>
      </c>
      <c r="D93" s="2"/>
      <c r="E93" s="66"/>
      <c r="F93" s="39" t="s">
        <v>116</v>
      </c>
      <c r="G93" s="39" t="s">
        <v>116</v>
      </c>
      <c r="H93" s="39" t="s">
        <v>116</v>
      </c>
      <c r="I93" s="65"/>
      <c r="J93" s="39" t="s">
        <v>116</v>
      </c>
      <c r="K93" s="39"/>
      <c r="L93" s="39"/>
      <c r="M93" s="65"/>
      <c r="N93" s="39"/>
      <c r="O93" s="39"/>
      <c r="P93" s="39"/>
      <c r="Q93" s="65"/>
      <c r="R93" s="39"/>
      <c r="S93" s="39"/>
      <c r="T93" s="39"/>
      <c r="U93" s="66"/>
      <c r="V93" s="42" t="s">
        <v>194</v>
      </c>
      <c r="W93" s="2"/>
      <c r="X93" s="136">
        <v>0</v>
      </c>
      <c r="Y93" s="2"/>
      <c r="Z93" s="2">
        <v>0</v>
      </c>
      <c r="AA93" s="22">
        <v>63214</v>
      </c>
      <c r="AB93" s="2"/>
    </row>
    <row r="94" spans="1:28" ht="51" x14ac:dyDescent="0.2">
      <c r="A94" s="89" t="s">
        <v>292</v>
      </c>
      <c r="B94" s="97" t="s">
        <v>200</v>
      </c>
      <c r="C94" s="60" t="s">
        <v>201</v>
      </c>
      <c r="D94" s="2"/>
      <c r="E94" s="66"/>
      <c r="F94" s="39" t="s">
        <v>116</v>
      </c>
      <c r="G94" s="39" t="s">
        <v>116</v>
      </c>
      <c r="H94" s="39" t="s">
        <v>116</v>
      </c>
      <c r="I94" s="65"/>
      <c r="J94" s="39" t="s">
        <v>116</v>
      </c>
      <c r="K94" s="39"/>
      <c r="L94" s="39"/>
      <c r="M94" s="65"/>
      <c r="N94" s="39"/>
      <c r="O94" s="39"/>
      <c r="P94" s="39"/>
      <c r="Q94" s="65"/>
      <c r="R94" s="39"/>
      <c r="S94" s="39"/>
      <c r="T94" s="39"/>
      <c r="U94" s="66"/>
      <c r="V94" s="42" t="s">
        <v>194</v>
      </c>
      <c r="W94" s="2"/>
      <c r="X94" s="137">
        <v>30000</v>
      </c>
      <c r="Y94" s="2"/>
      <c r="Z94" s="2">
        <v>0</v>
      </c>
      <c r="AA94" s="24">
        <v>16786</v>
      </c>
      <c r="AB94" s="2"/>
    </row>
    <row r="95" spans="1:28" ht="68" x14ac:dyDescent="0.2">
      <c r="A95" s="89" t="s">
        <v>293</v>
      </c>
      <c r="B95" s="96" t="s">
        <v>203</v>
      </c>
      <c r="C95" s="60" t="s">
        <v>204</v>
      </c>
      <c r="D95" s="2"/>
      <c r="E95" s="66"/>
      <c r="F95" s="39" t="s">
        <v>116</v>
      </c>
      <c r="G95" s="39" t="s">
        <v>116</v>
      </c>
      <c r="H95" s="39" t="s">
        <v>116</v>
      </c>
      <c r="I95" s="65"/>
      <c r="J95" s="39"/>
      <c r="K95" s="39"/>
      <c r="L95" s="39"/>
      <c r="M95" s="65"/>
      <c r="N95" s="39"/>
      <c r="O95" s="39"/>
      <c r="P95" s="39"/>
      <c r="Q95" s="65"/>
      <c r="R95" s="39"/>
      <c r="S95" s="39"/>
      <c r="T95" s="39"/>
      <c r="U95" s="66"/>
      <c r="V95" s="42" t="s">
        <v>205</v>
      </c>
      <c r="W95" s="42" t="s">
        <v>206</v>
      </c>
      <c r="X95" s="98">
        <v>83929</v>
      </c>
      <c r="Y95" s="2"/>
      <c r="Z95" s="2">
        <v>0</v>
      </c>
      <c r="AA95" s="25">
        <v>83929</v>
      </c>
      <c r="AB95" s="2"/>
    </row>
    <row r="96" spans="1:28" ht="16" x14ac:dyDescent="0.2">
      <c r="A96" s="89" t="s">
        <v>294</v>
      </c>
      <c r="B96" s="16" t="s">
        <v>210</v>
      </c>
      <c r="C96" s="16"/>
      <c r="D96" s="16"/>
      <c r="E96" s="16"/>
      <c r="F96" s="40"/>
      <c r="G96" s="40"/>
      <c r="H96" s="40"/>
      <c r="I96" s="40"/>
      <c r="J96" s="40"/>
      <c r="K96" s="40"/>
      <c r="L96" s="40"/>
      <c r="M96" s="40"/>
      <c r="N96" s="40"/>
      <c r="O96" s="40"/>
      <c r="P96" s="40"/>
      <c r="Q96" s="40"/>
      <c r="R96" s="40"/>
      <c r="S96" s="40"/>
      <c r="T96" s="40"/>
      <c r="U96" s="16"/>
      <c r="V96" s="16"/>
      <c r="W96" s="16"/>
      <c r="X96" s="19">
        <f>SUM(X97:X100)</f>
        <v>25000</v>
      </c>
      <c r="Y96" s="16"/>
      <c r="Z96" s="16">
        <f>SUM(Z97:Z100)</f>
        <v>0</v>
      </c>
      <c r="AA96" s="16">
        <f>SUM(AA97:AA100)</f>
        <v>27001.073214285716</v>
      </c>
      <c r="AB96" s="16" t="s">
        <v>170</v>
      </c>
    </row>
    <row r="97" spans="1:28" ht="68" x14ac:dyDescent="0.2">
      <c r="A97" s="89" t="s">
        <v>295</v>
      </c>
      <c r="B97" s="71" t="s">
        <v>211</v>
      </c>
      <c r="C97" s="14" t="s">
        <v>329</v>
      </c>
      <c r="D97" s="2"/>
      <c r="E97" s="66"/>
      <c r="F97" s="39" t="s">
        <v>116</v>
      </c>
      <c r="G97" s="39" t="s">
        <v>116</v>
      </c>
      <c r="H97" s="39" t="s">
        <v>116</v>
      </c>
      <c r="I97" s="65"/>
      <c r="J97" s="39"/>
      <c r="K97" s="39"/>
      <c r="L97" s="39"/>
      <c r="M97" s="65"/>
      <c r="N97" s="39"/>
      <c r="O97" s="39"/>
      <c r="P97" s="39"/>
      <c r="Q97" s="65"/>
      <c r="R97" s="39"/>
      <c r="S97" s="39"/>
      <c r="T97" s="39"/>
      <c r="U97" s="66"/>
      <c r="V97" s="42" t="s">
        <v>212</v>
      </c>
      <c r="W97" s="2"/>
      <c r="X97" s="98">
        <v>15000</v>
      </c>
      <c r="Y97" s="2"/>
      <c r="Z97" s="2">
        <v>0</v>
      </c>
      <c r="AA97" s="25">
        <f>27000+(601/560)</f>
        <v>27001.073214285716</v>
      </c>
      <c r="AB97" s="2"/>
    </row>
    <row r="98" spans="1:28" ht="17" x14ac:dyDescent="0.2">
      <c r="A98" s="89" t="s">
        <v>296</v>
      </c>
      <c r="B98" s="72" t="s">
        <v>213</v>
      </c>
      <c r="C98" s="2"/>
      <c r="D98" s="2"/>
      <c r="E98" s="66"/>
      <c r="F98" s="39"/>
      <c r="G98" s="39"/>
      <c r="H98" s="39"/>
      <c r="I98" s="65"/>
      <c r="J98" s="39"/>
      <c r="K98" s="39"/>
      <c r="L98" s="39"/>
      <c r="M98" s="65"/>
      <c r="N98" s="39"/>
      <c r="O98" s="39"/>
      <c r="P98" s="39"/>
      <c r="Q98" s="65"/>
      <c r="R98" s="39"/>
      <c r="S98" s="39"/>
      <c r="T98" s="39"/>
      <c r="U98" s="66"/>
      <c r="V98" s="2"/>
      <c r="W98" s="2"/>
      <c r="X98" s="26">
        <v>10000</v>
      </c>
      <c r="Y98" s="2"/>
      <c r="Z98" s="2">
        <v>0</v>
      </c>
      <c r="AA98" s="2">
        <v>0</v>
      </c>
      <c r="AB98" s="2"/>
    </row>
    <row r="99" spans="1:28" ht="17" x14ac:dyDescent="0.2">
      <c r="A99" s="89" t="s">
        <v>297</v>
      </c>
      <c r="B99" s="72" t="s">
        <v>214</v>
      </c>
      <c r="C99" s="2"/>
      <c r="D99" s="2"/>
      <c r="E99" s="66"/>
      <c r="F99" s="39"/>
      <c r="G99" s="39"/>
      <c r="H99" s="39"/>
      <c r="I99" s="65"/>
      <c r="J99" s="39"/>
      <c r="K99" s="39"/>
      <c r="L99" s="39"/>
      <c r="M99" s="65"/>
      <c r="N99" s="39"/>
      <c r="O99" s="39"/>
      <c r="P99" s="39"/>
      <c r="Q99" s="65"/>
      <c r="R99" s="39"/>
      <c r="S99" s="39"/>
      <c r="T99" s="39"/>
      <c r="U99" s="66"/>
      <c r="V99" s="2"/>
      <c r="W99" s="2"/>
      <c r="X99" s="26">
        <v>0</v>
      </c>
      <c r="Y99" s="2"/>
      <c r="Z99" s="2">
        <v>0</v>
      </c>
      <c r="AA99" s="2">
        <v>0</v>
      </c>
      <c r="AB99" s="2"/>
    </row>
    <row r="100" spans="1:28" ht="17" x14ac:dyDescent="0.2">
      <c r="A100" s="89" t="s">
        <v>298</v>
      </c>
      <c r="B100" s="72" t="s">
        <v>215</v>
      </c>
      <c r="C100" s="2"/>
      <c r="D100" s="2"/>
      <c r="E100" s="66"/>
      <c r="F100" s="2"/>
      <c r="G100" s="2"/>
      <c r="H100" s="2"/>
      <c r="I100" s="66"/>
      <c r="J100" s="2"/>
      <c r="K100" s="2"/>
      <c r="L100" s="2"/>
      <c r="M100" s="66"/>
      <c r="N100" s="2"/>
      <c r="O100" s="2"/>
      <c r="P100" s="2"/>
      <c r="Q100" s="66"/>
      <c r="R100" s="2"/>
      <c r="S100" s="2"/>
      <c r="T100" s="2"/>
      <c r="U100" s="66"/>
      <c r="V100" s="2"/>
      <c r="W100" s="2"/>
      <c r="X100" s="26">
        <v>0</v>
      </c>
      <c r="Y100" s="2"/>
      <c r="Z100" s="2">
        <v>0</v>
      </c>
      <c r="AA100" s="2">
        <v>0</v>
      </c>
      <c r="AB100" s="2"/>
    </row>
    <row r="101" spans="1:28" ht="17" x14ac:dyDescent="0.2">
      <c r="A101" s="89"/>
      <c r="B101" s="83" t="s">
        <v>216</v>
      </c>
      <c r="C101" s="31"/>
      <c r="D101" s="31"/>
      <c r="E101" s="32"/>
      <c r="F101" s="31"/>
      <c r="G101" s="31"/>
      <c r="H101" s="31"/>
      <c r="I101" s="32"/>
      <c r="J101" s="31"/>
      <c r="K101" s="31"/>
      <c r="L101" s="31"/>
      <c r="M101" s="32"/>
      <c r="N101" s="31"/>
      <c r="O101" s="31"/>
      <c r="P101" s="31"/>
      <c r="Q101" s="32"/>
      <c r="R101" s="31"/>
      <c r="S101" s="31"/>
      <c r="T101" s="31"/>
      <c r="U101" s="32"/>
      <c r="V101" s="31"/>
      <c r="W101" s="31"/>
      <c r="X101" s="33">
        <f>X96+X92+X84+X79</f>
        <v>341629</v>
      </c>
      <c r="Y101" s="33">
        <v>1479035</v>
      </c>
      <c r="Z101" s="33">
        <f>Z96+Z92+Z84+Z84+Z79</f>
        <v>0</v>
      </c>
      <c r="AA101" s="33">
        <f>AA96+AA92+AA84+AA84+AA79</f>
        <v>385830.07321428572</v>
      </c>
      <c r="AB101" s="2"/>
    </row>
    <row r="102" spans="1:28" ht="17" x14ac:dyDescent="0.2">
      <c r="A102" s="85"/>
      <c r="B102" s="84" t="s">
        <v>217</v>
      </c>
      <c r="C102" s="28"/>
      <c r="D102" s="28"/>
      <c r="E102" s="29"/>
      <c r="F102" s="28"/>
      <c r="G102" s="28"/>
      <c r="H102" s="28"/>
      <c r="I102" s="29"/>
      <c r="J102" s="28"/>
      <c r="K102" s="28"/>
      <c r="L102" s="28"/>
      <c r="M102" s="29"/>
      <c r="N102" s="28"/>
      <c r="O102" s="28"/>
      <c r="P102" s="28"/>
      <c r="Q102" s="29"/>
      <c r="R102" s="28"/>
      <c r="S102" s="28"/>
      <c r="T102" s="28"/>
      <c r="U102" s="29"/>
      <c r="V102" s="28"/>
      <c r="W102" s="28"/>
      <c r="X102" s="30">
        <f>X101+X77+X72+X56</f>
        <v>3065629</v>
      </c>
      <c r="Y102" s="30">
        <f>Y101+Y77+Y72+Y56</f>
        <v>2477491</v>
      </c>
      <c r="Z102" s="30">
        <f ca="1">Z101+Z77+Z72+Z56</f>
        <v>93857</v>
      </c>
      <c r="AA102" s="30">
        <f>AA101+AA77+AA72+AA56</f>
        <v>906401.07321428577</v>
      </c>
      <c r="AB102" s="2"/>
    </row>
    <row r="104" spans="1:28" x14ac:dyDescent="0.2">
      <c r="Y104" s="58">
        <f>X102-Y102</f>
        <v>588138</v>
      </c>
    </row>
    <row r="105" spans="1:28" x14ac:dyDescent="0.2">
      <c r="W105" t="s">
        <v>218</v>
      </c>
      <c r="X105" s="27">
        <f>X102*560</f>
        <v>1716752240</v>
      </c>
      <c r="AA105" s="70">
        <f>+AA102*560</f>
        <v>507584601.00000006</v>
      </c>
    </row>
  </sheetData>
  <mergeCells count="30">
    <mergeCell ref="A6:A7"/>
    <mergeCell ref="B8:AB8"/>
    <mergeCell ref="B57:AB57"/>
    <mergeCell ref="B73:AB73"/>
    <mergeCell ref="B78:AB78"/>
    <mergeCell ref="AA6:AA7"/>
    <mergeCell ref="V6:V7"/>
    <mergeCell ref="W6:W7"/>
    <mergeCell ref="X6:X7"/>
    <mergeCell ref="Y6:Y7"/>
    <mergeCell ref="Z6:Z7"/>
    <mergeCell ref="AB6:AB7"/>
    <mergeCell ref="J6:L6"/>
    <mergeCell ref="M6:M7"/>
    <mergeCell ref="N6:P6"/>
    <mergeCell ref="Q6:Q7"/>
    <mergeCell ref="R6:T6"/>
    <mergeCell ref="U6:U7"/>
    <mergeCell ref="B6:B7"/>
    <mergeCell ref="C6:C7"/>
    <mergeCell ref="D6:D7"/>
    <mergeCell ref="E6:E7"/>
    <mergeCell ref="F6:H6"/>
    <mergeCell ref="I6:I7"/>
    <mergeCell ref="E5:AB5"/>
    <mergeCell ref="G1:AB1"/>
    <mergeCell ref="G2:H2"/>
    <mergeCell ref="E3:AB3"/>
    <mergeCell ref="G4:H4"/>
    <mergeCell ref="I4:AB4"/>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2"/>
  <sheetViews>
    <sheetView topLeftCell="A28" zoomScale="120" zoomScaleNormal="120" workbookViewId="0">
      <selection activeCell="C50" sqref="C50"/>
    </sheetView>
  </sheetViews>
  <sheetFormatPr baseColWidth="10" defaultRowHeight="15" x14ac:dyDescent="0.2"/>
  <cols>
    <col min="1" max="1" width="10.83203125" style="161"/>
    <col min="2" max="2" width="14.5" style="161" customWidth="1"/>
    <col min="3" max="3" width="73" style="161" customWidth="1"/>
    <col min="4" max="4" width="14.33203125" style="177" customWidth="1"/>
    <col min="5" max="5" width="16" style="177" customWidth="1"/>
    <col min="6" max="16384" width="10.83203125" style="161"/>
  </cols>
  <sheetData>
    <row r="1" spans="1:5" ht="16" x14ac:dyDescent="0.2">
      <c r="A1" s="178" t="s">
        <v>0</v>
      </c>
    </row>
    <row r="2" spans="1:5" ht="16" x14ac:dyDescent="0.2">
      <c r="A2" s="179" t="s">
        <v>1</v>
      </c>
    </row>
    <row r="3" spans="1:5" ht="16" x14ac:dyDescent="0.2">
      <c r="A3" s="179" t="s">
        <v>3</v>
      </c>
    </row>
    <row r="4" spans="1:5" ht="16" x14ac:dyDescent="0.2">
      <c r="A4" s="179" t="s">
        <v>4</v>
      </c>
    </row>
    <row r="5" spans="1:5" ht="16" x14ac:dyDescent="0.2">
      <c r="A5" s="180" t="s">
        <v>312</v>
      </c>
    </row>
    <row r="9" spans="1:5" x14ac:dyDescent="0.2">
      <c r="B9" s="205" t="s">
        <v>425</v>
      </c>
      <c r="C9" s="205"/>
      <c r="D9" s="205"/>
      <c r="E9" s="205"/>
    </row>
    <row r="11" spans="1:5" x14ac:dyDescent="0.2">
      <c r="B11" s="159" t="s">
        <v>369</v>
      </c>
      <c r="C11" s="159" t="s">
        <v>396</v>
      </c>
      <c r="D11" s="160" t="s">
        <v>338</v>
      </c>
      <c r="E11" s="160" t="s">
        <v>337</v>
      </c>
    </row>
    <row r="12" spans="1:5" ht="16" x14ac:dyDescent="0.2">
      <c r="B12" s="162" t="s">
        <v>370</v>
      </c>
      <c r="C12" s="163" t="s">
        <v>397</v>
      </c>
      <c r="D12" s="164">
        <f>'PTBA 2022'!X9</f>
        <v>230000</v>
      </c>
      <c r="E12" s="164">
        <f>D12*560</f>
        <v>128800000</v>
      </c>
    </row>
    <row r="13" spans="1:5" ht="16" x14ac:dyDescent="0.2">
      <c r="B13" s="162" t="s">
        <v>371</v>
      </c>
      <c r="C13" s="165" t="s">
        <v>398</v>
      </c>
      <c r="D13" s="164">
        <f>'PTBA 2022'!X14</f>
        <v>80000</v>
      </c>
      <c r="E13" s="164">
        <f t="shared" ref="E13:E24" si="0">D13*560</f>
        <v>44800000</v>
      </c>
    </row>
    <row r="14" spans="1:5" ht="16" x14ac:dyDescent="0.2">
      <c r="B14" s="162" t="s">
        <v>372</v>
      </c>
      <c r="C14" s="165" t="s">
        <v>399</v>
      </c>
      <c r="D14" s="164">
        <f>'PTBA 2022'!X18</f>
        <v>0</v>
      </c>
      <c r="E14" s="164">
        <f t="shared" si="0"/>
        <v>0</v>
      </c>
    </row>
    <row r="15" spans="1:5" ht="16" x14ac:dyDescent="0.2">
      <c r="B15" s="162" t="s">
        <v>373</v>
      </c>
      <c r="C15" s="165" t="s">
        <v>400</v>
      </c>
      <c r="D15" s="164">
        <f>'PTBA 2022'!X20</f>
        <v>80000</v>
      </c>
      <c r="E15" s="164">
        <f t="shared" si="0"/>
        <v>44800000</v>
      </c>
    </row>
    <row r="16" spans="1:5" ht="16" x14ac:dyDescent="0.2">
      <c r="B16" s="162" t="s">
        <v>374</v>
      </c>
      <c r="C16" s="165" t="s">
        <v>401</v>
      </c>
      <c r="D16" s="164">
        <f>'PTBA 2022'!X26</f>
        <v>15000</v>
      </c>
      <c r="E16" s="164">
        <f t="shared" si="0"/>
        <v>8400000</v>
      </c>
    </row>
    <row r="17" spans="2:5" ht="16" x14ac:dyDescent="0.2">
      <c r="B17" s="162" t="s">
        <v>375</v>
      </c>
      <c r="C17" s="165" t="s">
        <v>402</v>
      </c>
      <c r="D17" s="164">
        <f>'PTBA 2022'!X31</f>
        <v>50000</v>
      </c>
      <c r="E17" s="164">
        <f t="shared" si="0"/>
        <v>28000000</v>
      </c>
    </row>
    <row r="18" spans="2:5" ht="16" x14ac:dyDescent="0.2">
      <c r="B18" s="162" t="s">
        <v>376</v>
      </c>
      <c r="C18" s="165" t="s">
        <v>403</v>
      </c>
      <c r="D18" s="164">
        <f>'PTBA 2022'!X34</f>
        <v>100000</v>
      </c>
      <c r="E18" s="164">
        <f t="shared" si="0"/>
        <v>56000000</v>
      </c>
    </row>
    <row r="19" spans="2:5" ht="16" x14ac:dyDescent="0.2">
      <c r="B19" s="162" t="s">
        <v>377</v>
      </c>
      <c r="C19" s="165" t="s">
        <v>404</v>
      </c>
      <c r="D19" s="164">
        <f>'PTBA 2022'!X39</f>
        <v>70000</v>
      </c>
      <c r="E19" s="164">
        <f t="shared" si="0"/>
        <v>39200000</v>
      </c>
    </row>
    <row r="20" spans="2:5" ht="16" x14ac:dyDescent="0.2">
      <c r="B20" s="162" t="s">
        <v>378</v>
      </c>
      <c r="C20" s="165" t="s">
        <v>405</v>
      </c>
      <c r="D20" s="164">
        <f>'PTBA 2022'!X42</f>
        <v>10000</v>
      </c>
      <c r="E20" s="164">
        <f t="shared" si="0"/>
        <v>5600000</v>
      </c>
    </row>
    <row r="21" spans="2:5" ht="16" x14ac:dyDescent="0.2">
      <c r="B21" s="162" t="s">
        <v>406</v>
      </c>
      <c r="C21" s="165" t="s">
        <v>407</v>
      </c>
      <c r="D21" s="164">
        <f>'PTBA 2022'!X44</f>
        <v>105000</v>
      </c>
      <c r="E21" s="164">
        <f t="shared" si="0"/>
        <v>58800000</v>
      </c>
    </row>
    <row r="22" spans="2:5" ht="16" x14ac:dyDescent="0.2">
      <c r="B22" s="162" t="s">
        <v>408</v>
      </c>
      <c r="C22" s="165" t="s">
        <v>409</v>
      </c>
      <c r="D22" s="164">
        <f>'PTBA 2022'!X49</f>
        <v>55000</v>
      </c>
      <c r="E22" s="164">
        <f t="shared" si="0"/>
        <v>30800000</v>
      </c>
    </row>
    <row r="23" spans="2:5" ht="16" x14ac:dyDescent="0.2">
      <c r="B23" s="162" t="s">
        <v>410</v>
      </c>
      <c r="C23" s="165" t="s">
        <v>411</v>
      </c>
      <c r="D23" s="164">
        <f>'PTBA 2022'!X52</f>
        <v>570000</v>
      </c>
      <c r="E23" s="164">
        <f t="shared" si="0"/>
        <v>319200000</v>
      </c>
    </row>
    <row r="24" spans="2:5" ht="16" x14ac:dyDescent="0.2">
      <c r="B24" s="162" t="s">
        <v>432</v>
      </c>
      <c r="C24" s="165" t="s">
        <v>433</v>
      </c>
      <c r="D24" s="164">
        <f>'PTBA 2022'!X54</f>
        <v>294000</v>
      </c>
      <c r="E24" s="164">
        <f t="shared" si="0"/>
        <v>164640000</v>
      </c>
    </row>
    <row r="25" spans="2:5" x14ac:dyDescent="0.2">
      <c r="B25" s="204" t="s">
        <v>379</v>
      </c>
      <c r="C25" s="204"/>
      <c r="D25" s="160">
        <f>SUM(D12:D24)</f>
        <v>1659000</v>
      </c>
      <c r="E25" s="160">
        <f>SUM(E12:E24)</f>
        <v>929040000</v>
      </c>
    </row>
    <row r="28" spans="2:5" x14ac:dyDescent="0.2">
      <c r="B28" s="159" t="s">
        <v>380</v>
      </c>
      <c r="C28" s="159" t="s">
        <v>412</v>
      </c>
      <c r="D28" s="160" t="s">
        <v>338</v>
      </c>
      <c r="E28" s="160" t="s">
        <v>337</v>
      </c>
    </row>
    <row r="29" spans="2:5" ht="16" x14ac:dyDescent="0.2">
      <c r="B29" s="162" t="s">
        <v>381</v>
      </c>
      <c r="C29" s="163" t="s">
        <v>413</v>
      </c>
      <c r="D29" s="164">
        <f>'PTBA 2022'!X58</f>
        <v>30000</v>
      </c>
      <c r="E29" s="164">
        <f>D29*560</f>
        <v>16800000</v>
      </c>
    </row>
    <row r="30" spans="2:5" ht="16" x14ac:dyDescent="0.2">
      <c r="B30" s="162" t="s">
        <v>382</v>
      </c>
      <c r="C30" s="163" t="s">
        <v>414</v>
      </c>
      <c r="D30" s="164">
        <f>'PTBA 2022'!X61</f>
        <v>510000</v>
      </c>
      <c r="E30" s="164">
        <f t="shared" ref="E30:E32" si="1">D30*560</f>
        <v>285600000</v>
      </c>
    </row>
    <row r="31" spans="2:5" ht="16" x14ac:dyDescent="0.2">
      <c r="B31" s="162" t="s">
        <v>383</v>
      </c>
      <c r="C31" s="163" t="s">
        <v>415</v>
      </c>
      <c r="D31" s="164">
        <f>'PTBA 2022'!X65</f>
        <v>45000</v>
      </c>
      <c r="E31" s="164">
        <f t="shared" si="1"/>
        <v>25200000</v>
      </c>
    </row>
    <row r="32" spans="2:5" ht="16" x14ac:dyDescent="0.2">
      <c r="B32" s="162" t="s">
        <v>384</v>
      </c>
      <c r="C32" s="163" t="s">
        <v>416</v>
      </c>
      <c r="D32" s="164">
        <f>'PTBA 2022'!X70</f>
        <v>400000</v>
      </c>
      <c r="E32" s="164">
        <f t="shared" si="1"/>
        <v>224000000</v>
      </c>
    </row>
    <row r="33" spans="2:29" ht="16" x14ac:dyDescent="0.2">
      <c r="B33" s="162"/>
      <c r="C33" s="163"/>
      <c r="D33" s="164"/>
      <c r="E33" s="164"/>
    </row>
    <row r="34" spans="2:29" x14ac:dyDescent="0.2">
      <c r="B34" s="204" t="s">
        <v>379</v>
      </c>
      <c r="C34" s="204"/>
      <c r="D34" s="160">
        <f>SUM(D29:D32)</f>
        <v>985000</v>
      </c>
      <c r="E34" s="160">
        <f>SUM(E29:E32)</f>
        <v>551600000</v>
      </c>
    </row>
    <row r="37" spans="2:29" ht="16" x14ac:dyDescent="0.2">
      <c r="B37" s="166" t="s">
        <v>385</v>
      </c>
      <c r="C37" s="167" t="s">
        <v>417</v>
      </c>
      <c r="D37" s="168" t="s">
        <v>338</v>
      </c>
      <c r="E37" s="168" t="s">
        <v>337</v>
      </c>
      <c r="F37" s="169"/>
      <c r="G37" s="169"/>
      <c r="H37" s="169"/>
      <c r="I37" s="170"/>
      <c r="J37" s="170"/>
      <c r="K37" s="170"/>
      <c r="L37" s="170"/>
      <c r="M37" s="170"/>
      <c r="N37" s="170"/>
      <c r="O37" s="170"/>
      <c r="P37" s="170"/>
      <c r="Q37" s="170"/>
      <c r="R37" s="170"/>
      <c r="S37" s="170"/>
      <c r="T37" s="170"/>
      <c r="U37" s="170"/>
      <c r="V37" s="170"/>
      <c r="W37" s="170"/>
      <c r="X37" s="170"/>
      <c r="Y37" s="170"/>
      <c r="Z37" s="170"/>
      <c r="AA37" s="170"/>
      <c r="AB37" s="170"/>
      <c r="AC37" s="171"/>
    </row>
    <row r="38" spans="2:29" ht="16" x14ac:dyDescent="0.2">
      <c r="B38" s="172" t="s">
        <v>386</v>
      </c>
      <c r="C38" s="165" t="s">
        <v>420</v>
      </c>
      <c r="D38" s="173">
        <f>SUM(D39:D40)</f>
        <v>80000</v>
      </c>
      <c r="E38" s="173">
        <f>SUM(E39:E40)</f>
        <v>44800000</v>
      </c>
    </row>
    <row r="39" spans="2:29" ht="16" x14ac:dyDescent="0.2">
      <c r="B39" s="172" t="s">
        <v>387</v>
      </c>
      <c r="C39" s="174" t="s">
        <v>418</v>
      </c>
      <c r="D39" s="173">
        <f>'PTBA 2022'!X75</f>
        <v>30000</v>
      </c>
      <c r="E39" s="173">
        <f>D39*560</f>
        <v>16800000</v>
      </c>
    </row>
    <row r="40" spans="2:29" ht="16" x14ac:dyDescent="0.2">
      <c r="B40" s="172" t="s">
        <v>388</v>
      </c>
      <c r="C40" s="174" t="s">
        <v>419</v>
      </c>
      <c r="D40" s="173">
        <f>'PTBA 2022'!X76</f>
        <v>50000</v>
      </c>
      <c r="E40" s="173">
        <f>D40*560</f>
        <v>28000000</v>
      </c>
    </row>
    <row r="41" spans="2:29" x14ac:dyDescent="0.2">
      <c r="B41" s="206" t="s">
        <v>379</v>
      </c>
      <c r="C41" s="206"/>
      <c r="D41" s="168">
        <f>D38</f>
        <v>80000</v>
      </c>
      <c r="E41" s="168">
        <f>E38</f>
        <v>44800000</v>
      </c>
    </row>
    <row r="44" spans="2:29" ht="16" x14ac:dyDescent="0.2">
      <c r="B44" s="159" t="s">
        <v>389</v>
      </c>
      <c r="C44" s="175" t="s">
        <v>390</v>
      </c>
      <c r="D44" s="176" t="s">
        <v>338</v>
      </c>
      <c r="E44" s="176" t="s">
        <v>337</v>
      </c>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row>
    <row r="45" spans="2:29" ht="16" x14ac:dyDescent="0.2">
      <c r="B45" s="162" t="s">
        <v>391</v>
      </c>
      <c r="C45" s="163" t="s">
        <v>421</v>
      </c>
      <c r="D45" s="164">
        <f>'PTBA 2022'!X79</f>
        <v>120000</v>
      </c>
      <c r="E45" s="164">
        <f>D45*560</f>
        <v>67200000</v>
      </c>
    </row>
    <row r="46" spans="2:29" ht="16" x14ac:dyDescent="0.2">
      <c r="B46" s="162" t="s">
        <v>392</v>
      </c>
      <c r="C46" s="163" t="s">
        <v>422</v>
      </c>
      <c r="D46" s="164">
        <f>'PTBA 2022'!X84</f>
        <v>82700</v>
      </c>
      <c r="E46" s="164">
        <f t="shared" ref="E46:E48" si="2">D46*560</f>
        <v>46312000</v>
      </c>
    </row>
    <row r="47" spans="2:29" ht="16" x14ac:dyDescent="0.2">
      <c r="B47" s="162" t="s">
        <v>393</v>
      </c>
      <c r="C47" s="163" t="s">
        <v>423</v>
      </c>
      <c r="D47" s="164">
        <f>'PTBA 2022'!X92</f>
        <v>113929</v>
      </c>
      <c r="E47" s="164">
        <f t="shared" si="2"/>
        <v>63800240</v>
      </c>
    </row>
    <row r="48" spans="2:29" ht="16" x14ac:dyDescent="0.2">
      <c r="B48" s="162" t="s">
        <v>394</v>
      </c>
      <c r="C48" s="163" t="s">
        <v>424</v>
      </c>
      <c r="D48" s="164">
        <f>'PTBA 2022'!X96</f>
        <v>25000</v>
      </c>
      <c r="E48" s="164">
        <f t="shared" si="2"/>
        <v>14000000</v>
      </c>
    </row>
    <row r="49" spans="2:5" x14ac:dyDescent="0.2">
      <c r="B49" s="206" t="s">
        <v>379</v>
      </c>
      <c r="C49" s="206"/>
      <c r="D49" s="160">
        <f>SUM(D45:D48)</f>
        <v>341629</v>
      </c>
      <c r="E49" s="160">
        <f>SUM(E45:E48)</f>
        <v>191312240</v>
      </c>
    </row>
    <row r="52" spans="2:5" x14ac:dyDescent="0.2">
      <c r="B52" s="204" t="s">
        <v>395</v>
      </c>
      <c r="C52" s="204"/>
      <c r="D52" s="160">
        <f>D49+D41+D34+D25</f>
        <v>3065629</v>
      </c>
      <c r="E52" s="160">
        <f>E49+E41+E34+E25</f>
        <v>1716752240</v>
      </c>
    </row>
  </sheetData>
  <mergeCells count="6">
    <mergeCell ref="B52:C52"/>
    <mergeCell ref="B9:E9"/>
    <mergeCell ref="B25:C25"/>
    <mergeCell ref="B34:C34"/>
    <mergeCell ref="B41:C41"/>
    <mergeCell ref="B49:C4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2"/>
  <sheetViews>
    <sheetView topLeftCell="A8" zoomScale="150" zoomScaleNormal="150" workbookViewId="0">
      <selection activeCell="C20" sqref="C20"/>
    </sheetView>
  </sheetViews>
  <sheetFormatPr baseColWidth="10" defaultRowHeight="15" x14ac:dyDescent="0.2"/>
  <cols>
    <col min="1" max="1" width="63" customWidth="1"/>
    <col min="2" max="2" width="22" customWidth="1"/>
    <col min="3" max="3" width="22.5" customWidth="1"/>
    <col min="6" max="6" width="13.83203125" bestFit="1" customWidth="1"/>
  </cols>
  <sheetData>
    <row r="1" spans="1:7" ht="16" x14ac:dyDescent="0.2">
      <c r="A1" s="4" t="s">
        <v>0</v>
      </c>
    </row>
    <row r="2" spans="1:7" ht="16" x14ac:dyDescent="0.2">
      <c r="A2" s="5" t="s">
        <v>1</v>
      </c>
    </row>
    <row r="3" spans="1:7" ht="16" x14ac:dyDescent="0.2">
      <c r="A3" s="5" t="s">
        <v>3</v>
      </c>
    </row>
    <row r="4" spans="1:7" ht="16" x14ac:dyDescent="0.2">
      <c r="A4" s="5" t="s">
        <v>4</v>
      </c>
    </row>
    <row r="5" spans="1:7" ht="16" x14ac:dyDescent="0.2">
      <c r="A5" s="6" t="s">
        <v>312</v>
      </c>
    </row>
    <row r="8" spans="1:7" ht="16" x14ac:dyDescent="0.2">
      <c r="A8" s="207" t="s">
        <v>335</v>
      </c>
      <c r="B8" s="207"/>
      <c r="C8" s="207"/>
    </row>
    <row r="9" spans="1:7" ht="16" x14ac:dyDescent="0.2">
      <c r="A9" s="140"/>
      <c r="B9" s="140"/>
      <c r="C9" s="141"/>
    </row>
    <row r="10" spans="1:7" ht="16" x14ac:dyDescent="0.2">
      <c r="A10" s="142" t="s">
        <v>336</v>
      </c>
      <c r="B10" s="143" t="s">
        <v>337</v>
      </c>
      <c r="C10" s="143" t="s">
        <v>338</v>
      </c>
    </row>
    <row r="11" spans="1:7" x14ac:dyDescent="0.2">
      <c r="A11" s="144" t="s">
        <v>339</v>
      </c>
      <c r="B11" s="145">
        <v>823098123</v>
      </c>
      <c r="C11" s="145">
        <f>B11/560</f>
        <v>1469818.0767857144</v>
      </c>
      <c r="D11" s="146"/>
      <c r="E11" s="146"/>
      <c r="F11" s="146"/>
      <c r="G11" s="146"/>
    </row>
    <row r="12" spans="1:7" x14ac:dyDescent="0.2">
      <c r="A12" s="144" t="s">
        <v>426</v>
      </c>
      <c r="B12" s="145">
        <v>105459665</v>
      </c>
      <c r="C12" s="145">
        <f t="shared" ref="C12:C15" si="0">B12/560</f>
        <v>188320.83035714287</v>
      </c>
    </row>
    <row r="13" spans="1:7" x14ac:dyDescent="0.2">
      <c r="A13" s="144" t="s">
        <v>340</v>
      </c>
      <c r="B13" s="145">
        <f>B11-B12</f>
        <v>717638458</v>
      </c>
      <c r="C13" s="145">
        <f t="shared" si="0"/>
        <v>1281497.2464285714</v>
      </c>
    </row>
    <row r="14" spans="1:7" x14ac:dyDescent="0.2">
      <c r="A14" s="147" t="s">
        <v>427</v>
      </c>
      <c r="B14" s="148">
        <f>32242*655.957</f>
        <v>21149365.594000001</v>
      </c>
      <c r="C14" s="145">
        <f t="shared" si="0"/>
        <v>37766.724275</v>
      </c>
    </row>
    <row r="15" spans="1:7" x14ac:dyDescent="0.2">
      <c r="A15" s="144" t="s">
        <v>341</v>
      </c>
      <c r="B15" s="149">
        <f>B13+B14</f>
        <v>738787823.59399998</v>
      </c>
      <c r="C15" s="145">
        <f t="shared" si="0"/>
        <v>1319263.9707035713</v>
      </c>
    </row>
    <row r="16" spans="1:7" x14ac:dyDescent="0.2">
      <c r="A16" s="144" t="s">
        <v>342</v>
      </c>
      <c r="B16" s="148">
        <f>'PTBA 2022'!X105</f>
        <v>1716752240</v>
      </c>
      <c r="C16" s="145">
        <f>B16/560</f>
        <v>3065629</v>
      </c>
    </row>
    <row r="17" spans="1:6" x14ac:dyDescent="0.2">
      <c r="A17" s="150" t="s">
        <v>343</v>
      </c>
      <c r="B17" s="158">
        <f>B16-B15</f>
        <v>977964416.40600002</v>
      </c>
      <c r="C17" s="152">
        <f t="shared" ref="C17" si="1">B17/500</f>
        <v>1955928.8328120001</v>
      </c>
      <c r="D17" s="146"/>
    </row>
    <row r="18" spans="1:6" x14ac:dyDescent="0.2">
      <c r="A18" s="142" t="s">
        <v>344</v>
      </c>
      <c r="B18" s="142"/>
      <c r="C18" s="142"/>
    </row>
    <row r="19" spans="1:6" ht="21" customHeight="1" x14ac:dyDescent="0.2">
      <c r="A19" s="153" t="s">
        <v>345</v>
      </c>
      <c r="B19" s="154"/>
      <c r="C19" s="154"/>
    </row>
    <row r="20" spans="1:6" x14ac:dyDescent="0.2">
      <c r="A20" s="155" t="s">
        <v>346</v>
      </c>
      <c r="B20" s="154"/>
      <c r="C20" s="154"/>
    </row>
    <row r="21" spans="1:6" x14ac:dyDescent="0.2">
      <c r="A21" s="155" t="s">
        <v>347</v>
      </c>
      <c r="B21" s="154"/>
      <c r="C21" s="154"/>
    </row>
    <row r="22" spans="1:6" x14ac:dyDescent="0.2">
      <c r="A22" s="155" t="s">
        <v>348</v>
      </c>
      <c r="B22" s="154"/>
      <c r="C22" s="154"/>
      <c r="F22" s="58"/>
    </row>
    <row r="23" spans="1:6" x14ac:dyDescent="0.2">
      <c r="A23" s="155" t="s">
        <v>349</v>
      </c>
      <c r="B23" s="154">
        <f>32000*2*655.957</f>
        <v>41981248</v>
      </c>
      <c r="C23" s="154">
        <f>B23/560</f>
        <v>74966.514285714293</v>
      </c>
      <c r="E23" s="58"/>
      <c r="F23" s="58"/>
    </row>
    <row r="24" spans="1:6" x14ac:dyDescent="0.2">
      <c r="A24" s="155" t="s">
        <v>350</v>
      </c>
      <c r="B24" s="154"/>
      <c r="C24" s="154">
        <f t="shared" ref="C24:C37" si="2">B24/560</f>
        <v>0</v>
      </c>
      <c r="F24" s="58"/>
    </row>
    <row r="25" spans="1:6" x14ac:dyDescent="0.2">
      <c r="A25" s="155" t="s">
        <v>351</v>
      </c>
      <c r="B25" s="154">
        <f>30000*655.957</f>
        <v>19678710</v>
      </c>
      <c r="C25" s="154">
        <f t="shared" si="2"/>
        <v>35140.553571428572</v>
      </c>
      <c r="D25" s="58"/>
      <c r="E25" s="58"/>
    </row>
    <row r="26" spans="1:6" x14ac:dyDescent="0.2">
      <c r="A26" s="155" t="s">
        <v>352</v>
      </c>
      <c r="B26" s="154"/>
      <c r="C26" s="154">
        <f t="shared" si="2"/>
        <v>0</v>
      </c>
      <c r="D26" s="58"/>
    </row>
    <row r="27" spans="1:6" x14ac:dyDescent="0.2">
      <c r="A27" s="155" t="s">
        <v>353</v>
      </c>
      <c r="B27" s="154">
        <f>118000*655.957</f>
        <v>77402926</v>
      </c>
      <c r="C27" s="154">
        <f t="shared" si="2"/>
        <v>138219.51071428572</v>
      </c>
      <c r="D27" s="58"/>
    </row>
    <row r="28" spans="1:6" x14ac:dyDescent="0.2">
      <c r="A28" s="155" t="s">
        <v>354</v>
      </c>
      <c r="B28" s="154">
        <f>65000*655.957</f>
        <v>42637205</v>
      </c>
      <c r="C28" s="154">
        <f t="shared" si="2"/>
        <v>76137.866071428565</v>
      </c>
      <c r="D28" s="58"/>
    </row>
    <row r="29" spans="1:6" x14ac:dyDescent="0.2">
      <c r="A29" s="155" t="s">
        <v>355</v>
      </c>
      <c r="B29" s="154">
        <f>523985*655.957</f>
        <v>343711628.64499998</v>
      </c>
      <c r="C29" s="154">
        <f t="shared" si="2"/>
        <v>613770.76543749997</v>
      </c>
      <c r="D29" s="58"/>
    </row>
    <row r="30" spans="1:6" x14ac:dyDescent="0.2">
      <c r="A30" s="155" t="s">
        <v>356</v>
      </c>
      <c r="B30" s="154">
        <f>200000*655.957</f>
        <v>131191400</v>
      </c>
      <c r="C30" s="154">
        <f t="shared" si="2"/>
        <v>234270.35714285713</v>
      </c>
      <c r="D30" s="58"/>
    </row>
    <row r="31" spans="1:6" ht="33" customHeight="1" x14ac:dyDescent="0.2">
      <c r="A31" s="156" t="s">
        <v>357</v>
      </c>
      <c r="B31" s="154">
        <f>30222.957*655.957</f>
        <v>19824960.204848997</v>
      </c>
      <c r="C31" s="154">
        <f t="shared" si="2"/>
        <v>35401.714651516064</v>
      </c>
      <c r="D31" s="58"/>
      <c r="F31" s="146">
        <f>B17-B42</f>
        <v>111439999.95615113</v>
      </c>
    </row>
    <row r="32" spans="1:6" ht="34" customHeight="1" x14ac:dyDescent="0.2">
      <c r="A32" s="156" t="s">
        <v>358</v>
      </c>
      <c r="B32" s="154">
        <f>35000*655.957</f>
        <v>22958495</v>
      </c>
      <c r="C32" s="154">
        <f t="shared" si="2"/>
        <v>40997.3125</v>
      </c>
      <c r="D32" s="58"/>
    </row>
    <row r="33" spans="1:5" x14ac:dyDescent="0.2">
      <c r="A33" s="155" t="s">
        <v>359</v>
      </c>
      <c r="B33" s="154">
        <f>2*13100*655.957</f>
        <v>17186073.399999999</v>
      </c>
      <c r="C33" s="154">
        <f t="shared" si="2"/>
        <v>30689.416785714282</v>
      </c>
      <c r="D33" s="58"/>
    </row>
    <row r="34" spans="1:5" x14ac:dyDescent="0.2">
      <c r="A34" s="155" t="s">
        <v>360</v>
      </c>
      <c r="B34" s="154">
        <f t="shared" ref="B34:B36" si="3">2*13100*655.957</f>
        <v>17186073.399999999</v>
      </c>
      <c r="C34" s="154">
        <f t="shared" si="2"/>
        <v>30689.416785714282</v>
      </c>
      <c r="D34" s="58"/>
    </row>
    <row r="35" spans="1:5" x14ac:dyDescent="0.2">
      <c r="A35" s="155" t="s">
        <v>361</v>
      </c>
      <c r="B35" s="154">
        <f t="shared" si="3"/>
        <v>17186073.399999999</v>
      </c>
      <c r="C35" s="154">
        <f t="shared" si="2"/>
        <v>30689.416785714282</v>
      </c>
      <c r="D35" s="58"/>
    </row>
    <row r="36" spans="1:5" x14ac:dyDescent="0.2">
      <c r="A36" s="155" t="s">
        <v>362</v>
      </c>
      <c r="B36" s="154">
        <f t="shared" si="3"/>
        <v>17186073.399999999</v>
      </c>
      <c r="C36" s="154">
        <f t="shared" si="2"/>
        <v>30689.416785714282</v>
      </c>
      <c r="D36" s="58"/>
    </row>
    <row r="37" spans="1:5" x14ac:dyDescent="0.2">
      <c r="A37" s="155" t="s">
        <v>363</v>
      </c>
      <c r="B37" s="154"/>
      <c r="C37" s="154">
        <f t="shared" si="2"/>
        <v>0</v>
      </c>
      <c r="D37" s="58"/>
    </row>
    <row r="38" spans="1:5" ht="20" customHeight="1" x14ac:dyDescent="0.2">
      <c r="A38" s="156" t="s">
        <v>364</v>
      </c>
      <c r="B38" s="154"/>
      <c r="C38" s="154"/>
      <c r="D38" s="58"/>
    </row>
    <row r="39" spans="1:5" x14ac:dyDescent="0.2">
      <c r="A39" s="155" t="s">
        <v>365</v>
      </c>
      <c r="B39" s="154">
        <f>150000*655.957</f>
        <v>98393550</v>
      </c>
      <c r="C39" s="154">
        <f>B39/560</f>
        <v>175702.76785714287</v>
      </c>
      <c r="D39" s="58"/>
    </row>
    <row r="40" spans="1:5" x14ac:dyDescent="0.2">
      <c r="A40" s="155" t="s">
        <v>366</v>
      </c>
      <c r="B40" s="154"/>
      <c r="C40" s="154"/>
      <c r="D40" s="58"/>
    </row>
    <row r="41" spans="1:5" x14ac:dyDescent="0.2">
      <c r="A41" s="155" t="s">
        <v>367</v>
      </c>
      <c r="B41" s="154"/>
      <c r="C41" s="154"/>
      <c r="D41" s="58"/>
    </row>
    <row r="42" spans="1:5" x14ac:dyDescent="0.2">
      <c r="A42" s="157" t="s">
        <v>368</v>
      </c>
      <c r="B42" s="151">
        <f>SUM(B19:B41)</f>
        <v>866524416.44984889</v>
      </c>
      <c r="C42" s="151">
        <f>SUM(C19:C41)</f>
        <v>1547365.0293747301</v>
      </c>
      <c r="E42" s="58"/>
    </row>
  </sheetData>
  <mergeCells count="1">
    <mergeCell ref="A8:C8"/>
  </mergeCells>
  <pageMargins left="0.7" right="0.7"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H12"/>
  <sheetViews>
    <sheetView zoomScale="140" zoomScaleNormal="140" workbookViewId="0">
      <selection activeCell="E16" sqref="E16"/>
    </sheetView>
  </sheetViews>
  <sheetFormatPr baseColWidth="10" defaultRowHeight="15" x14ac:dyDescent="0.2"/>
  <cols>
    <col min="1" max="1" width="33.83203125" bestFit="1" customWidth="1"/>
    <col min="2" max="2" width="19.6640625" style="58" customWidth="1"/>
    <col min="3" max="4" width="0" hidden="1" customWidth="1"/>
    <col min="6" max="6" width="11.6640625" bestFit="1" customWidth="1"/>
    <col min="7" max="7" width="12.1640625" bestFit="1" customWidth="1"/>
    <col min="8" max="8" width="11.6640625" bestFit="1" customWidth="1"/>
  </cols>
  <sheetData>
    <row r="2" spans="1:8" ht="16" x14ac:dyDescent="0.2">
      <c r="A2" s="91" t="s">
        <v>299</v>
      </c>
      <c r="B2" s="92">
        <v>3980745</v>
      </c>
    </row>
    <row r="3" spans="1:8" ht="16" x14ac:dyDescent="0.2">
      <c r="A3" s="91" t="s">
        <v>300</v>
      </c>
      <c r="B3" s="92">
        <v>2611197548</v>
      </c>
    </row>
    <row r="5" spans="1:8" x14ac:dyDescent="0.2">
      <c r="A5" t="s">
        <v>301</v>
      </c>
    </row>
    <row r="7" spans="1:8" x14ac:dyDescent="0.2">
      <c r="A7" s="144" t="s">
        <v>438</v>
      </c>
      <c r="B7" s="182" t="s">
        <v>437</v>
      </c>
      <c r="C7" s="144"/>
      <c r="D7" s="144"/>
      <c r="E7" s="144" t="s">
        <v>436</v>
      </c>
      <c r="F7" s="144" t="s">
        <v>313</v>
      </c>
      <c r="G7" s="144">
        <v>2022</v>
      </c>
      <c r="H7" s="144">
        <v>2023</v>
      </c>
    </row>
    <row r="8" spans="1:8" x14ac:dyDescent="0.2">
      <c r="A8" s="144" t="s">
        <v>434</v>
      </c>
      <c r="B8" s="182">
        <f>B3*50%</f>
        <v>1305598774</v>
      </c>
      <c r="C8" s="183">
        <v>0.5</v>
      </c>
      <c r="D8" s="144"/>
      <c r="E8" s="182">
        <v>60774478</v>
      </c>
      <c r="F8" s="182">
        <f>B8-E8</f>
        <v>1244824296</v>
      </c>
      <c r="G8" s="182">
        <f>'Récap PTBA 2022'!E25</f>
        <v>929040000</v>
      </c>
      <c r="H8" s="182">
        <f>F8-G8</f>
        <v>315784296</v>
      </c>
    </row>
    <row r="9" spans="1:8" x14ac:dyDescent="0.2">
      <c r="A9" s="144" t="s">
        <v>309</v>
      </c>
      <c r="B9" s="182">
        <f>B3*30%</f>
        <v>783359264.39999998</v>
      </c>
      <c r="C9" s="183">
        <v>0.3</v>
      </c>
      <c r="D9" s="144"/>
      <c r="E9" s="182">
        <v>18915088</v>
      </c>
      <c r="F9" s="182">
        <f t="shared" ref="F9:F10" si="0">B9-E9</f>
        <v>764444176.39999998</v>
      </c>
      <c r="G9" s="182">
        <f>'Récap PTBA 2022'!E34</f>
        <v>551600000</v>
      </c>
      <c r="H9" s="182">
        <f t="shared" ref="H9:H11" si="1">F9-G9</f>
        <v>212844176.39999998</v>
      </c>
    </row>
    <row r="10" spans="1:8" x14ac:dyDescent="0.2">
      <c r="A10" s="144" t="s">
        <v>302</v>
      </c>
      <c r="B10" s="182">
        <f>B3*5%</f>
        <v>130559877.40000001</v>
      </c>
      <c r="C10" s="183">
        <v>0.05</v>
      </c>
      <c r="D10" s="144"/>
      <c r="E10" s="182">
        <v>188100</v>
      </c>
      <c r="F10" s="182">
        <f t="shared" si="0"/>
        <v>130371777.40000001</v>
      </c>
      <c r="G10" s="182">
        <f>'Récap PTBA 2022'!E41</f>
        <v>44800000</v>
      </c>
      <c r="H10" s="182">
        <f t="shared" si="1"/>
        <v>85571777.400000006</v>
      </c>
    </row>
    <row r="11" spans="1:8" x14ac:dyDescent="0.2">
      <c r="A11" s="144" t="s">
        <v>435</v>
      </c>
      <c r="B11" s="182">
        <f>B3*15%</f>
        <v>391679632.19999999</v>
      </c>
      <c r="C11" s="183">
        <v>0.15</v>
      </c>
      <c r="D11" s="144"/>
      <c r="E11" s="182">
        <v>25581999</v>
      </c>
      <c r="F11" s="182">
        <f>B11-E11</f>
        <v>366097633.19999999</v>
      </c>
      <c r="G11" s="182">
        <f>'Récap PTBA 2022'!E49</f>
        <v>191312240</v>
      </c>
      <c r="H11" s="182">
        <f t="shared" si="1"/>
        <v>174785393.19999999</v>
      </c>
    </row>
    <row r="12" spans="1:8" x14ac:dyDescent="0.2">
      <c r="A12" s="144"/>
      <c r="B12" s="182">
        <f>SUM(B8:B11)</f>
        <v>2611197548</v>
      </c>
      <c r="C12" s="183">
        <f>SUM(C8:C11)</f>
        <v>1</v>
      </c>
      <c r="D12" s="144"/>
      <c r="E12" s="182">
        <f>SUM(E8:E11)</f>
        <v>105459665</v>
      </c>
      <c r="F12" s="182">
        <f>SUM(F8:F11)</f>
        <v>2505737883</v>
      </c>
      <c r="G12" s="182">
        <f>SUM(G8:G11)</f>
        <v>1716752240</v>
      </c>
      <c r="H12" s="182">
        <f t="shared" ref="H12" si="2">SUM(H8:H11)</f>
        <v>788985643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673C04CFF664498C6D230F7DC9002D" ma:contentTypeVersion="13" ma:contentTypeDescription="Create a new document." ma:contentTypeScope="" ma:versionID="4a9afb524099455042e365180ef4dcef">
  <xsd:schema xmlns:xsd="http://www.w3.org/2001/XMLSchema" xmlns:xs="http://www.w3.org/2001/XMLSchema" xmlns:p="http://schemas.microsoft.com/office/2006/metadata/properties" xmlns:ns2="aeaaafad-0aeb-47f1-beb2-3e40a0446ae1" xmlns:ns3="794cbd40-fc6d-4c0a-9217-0f6cd4b26116" targetNamespace="http://schemas.microsoft.com/office/2006/metadata/properties" ma:root="true" ma:fieldsID="a028a6d9c35a412546fa5634681fc389" ns2:_="" ns3:_="">
    <xsd:import namespace="aeaaafad-0aeb-47f1-beb2-3e40a0446ae1"/>
    <xsd:import namespace="794cbd40-fc6d-4c0a-9217-0f6cd4b2611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aaafad-0aeb-47f1-beb2-3e40a0446a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94cbd40-fc6d-4c0a-9217-0f6cd4b261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A2A2E1-9A66-45FB-818A-471A78F1A63D}">
  <ds:schemaRefs>
    <ds:schemaRef ds:uri="http://schemas.microsoft.com/office/2006/metadata/properties"/>
    <ds:schemaRef ds:uri="http://purl.org/dc/elements/1.1/"/>
    <ds:schemaRef ds:uri="http://purl.org/dc/terms/"/>
    <ds:schemaRef ds:uri="http://schemas.microsoft.com/office/2006/documentManagement/types"/>
    <ds:schemaRef ds:uri="aeaaafad-0aeb-47f1-beb2-3e40a0446ae1"/>
    <ds:schemaRef ds:uri="http://purl.org/dc/dcmitype/"/>
    <ds:schemaRef ds:uri="http://schemas.microsoft.com/office/infopath/2007/PartnerControls"/>
    <ds:schemaRef ds:uri="http://schemas.openxmlformats.org/package/2006/metadata/core-properties"/>
    <ds:schemaRef ds:uri="794cbd40-fc6d-4c0a-9217-0f6cd4b26116"/>
    <ds:schemaRef ds:uri="http://www.w3.org/XML/1998/namespace"/>
  </ds:schemaRefs>
</ds:datastoreItem>
</file>

<file path=customXml/itemProps2.xml><?xml version="1.0" encoding="utf-8"?>
<ds:datastoreItem xmlns:ds="http://schemas.openxmlformats.org/officeDocument/2006/customXml" ds:itemID="{FD6C6B7A-07D8-4804-9210-BC5B1D599771}">
  <ds:schemaRefs>
    <ds:schemaRef ds:uri="http://schemas.microsoft.com/sharepoint/v3/contenttype/forms"/>
  </ds:schemaRefs>
</ds:datastoreItem>
</file>

<file path=customXml/itemProps3.xml><?xml version="1.0" encoding="utf-8"?>
<ds:datastoreItem xmlns:ds="http://schemas.openxmlformats.org/officeDocument/2006/customXml" ds:itemID="{A89A6A7F-1E40-4728-8F02-CF83D6989A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aaafad-0aeb-47f1-beb2-3e40a0446ae1"/>
    <ds:schemaRef ds:uri="794cbd40-fc6d-4c0a-9217-0f6cd4b261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4</vt:i4>
      </vt:variant>
    </vt:vector>
  </HeadingPairs>
  <TitlesOfParts>
    <vt:vector size="4" baseType="lpstr">
      <vt:lpstr>PTBA 2022</vt:lpstr>
      <vt:lpstr>Récap PTBA 2022</vt:lpstr>
      <vt:lpstr>Ressources PTBA 2022</vt:lpstr>
      <vt:lpstr>Répart budget AGRISAN (2)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Schenineda</dc:creator>
  <cp:keywords/>
  <dc:description/>
  <cp:lastModifiedBy>Microsoft Office User</cp:lastModifiedBy>
  <cp:revision/>
  <dcterms:created xsi:type="dcterms:W3CDTF">2020-10-26T16:13:38Z</dcterms:created>
  <dcterms:modified xsi:type="dcterms:W3CDTF">2022-04-04T19:14:23Z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0x01010064673C04CFF664498C6D230F7DC9002D</vt:lpwstr>
  </property>
</Properties>
</file>